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LIFTON\Desktop\GAM 2019\GAM Data, Analysis\Colombia\RMRP\"/>
    </mc:Choice>
  </mc:AlternateContent>
  <xr:revisionPtr revIDLastSave="0" documentId="13_ncr:1_{E968FC19-CAAE-441F-B252-9FD7FBD338BC}" xr6:coauthVersionLast="41" xr6:coauthVersionMax="41" xr10:uidLastSave="{00000000-0000-0000-0000-000000000000}"/>
  <bookViews>
    <workbookView xWindow="-120" yWindow="-120" windowWidth="20730" windowHeight="11160" tabRatio="894" firstSheet="1" activeTab="1" xr2:uid="{6F4E14B5-58FB-4FD3-894C-DD4982C8E448}"/>
  </bookViews>
  <sheets>
    <sheet name="Intro" sheetId="1" state="hidden" r:id="rId1"/>
    <sheet name="Design Data" sheetId="2" r:id="rId2"/>
    <sheet name="Countries" sheetId="24" state="hidden" r:id="rId3"/>
    <sheet name="Coding Data" sheetId="19" r:id="rId4"/>
    <sheet name="GAM Codes" sheetId="23" r:id="rId5"/>
    <sheet name="GEM Codes" sheetId="21" r:id="rId6"/>
    <sheet name="Project Focus" sheetId="20" r:id="rId7"/>
    <sheet name="Design - Analysis" sheetId="4" r:id="rId8"/>
    <sheet name="Analysis - gender" sheetId="5" r:id="rId9"/>
    <sheet name="Analysis - Age" sheetId="6" r:id="rId10"/>
    <sheet name="GEM A Results" sheetId="7" r:id="rId11"/>
    <sheet name="Design - Activities Tailoring" sheetId="8" r:id="rId12"/>
    <sheet name="Tailoring - Gender" sheetId="9" r:id="rId13"/>
    <sheet name="GEM D Results" sheetId="10" r:id="rId14"/>
    <sheet name="Design - Participation" sheetId="11" r:id="rId15"/>
    <sheet name="Participation - Gender" sheetId="12" r:id="rId16"/>
    <sheet name="Participation - Age" sheetId="13" r:id="rId17"/>
    <sheet name="GEM G Results" sheetId="14" r:id="rId18"/>
    <sheet name="Design - Benefit Indicators" sheetId="15" r:id="rId19"/>
    <sheet name="Benefits - Gender" sheetId="16" r:id="rId20"/>
    <sheet name="Benefits - Age" sheetId="17" r:id="rId21"/>
    <sheet name="GEM J Results" sheetId="18" r:id="rId22"/>
  </sheets>
  <externalReferences>
    <externalReference r:id="rId23"/>
    <externalReference r:id="rId2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9" l="1"/>
  <c r="C18" i="19"/>
  <c r="C16" i="19"/>
  <c r="C15" i="19"/>
  <c r="C14" i="19"/>
  <c r="C13" i="19"/>
  <c r="C12" i="19"/>
  <c r="C11" i="19"/>
  <c r="C10" i="19"/>
  <c r="C9" i="19"/>
  <c r="D172" i="2"/>
  <c r="D171" i="2"/>
  <c r="D170" i="2"/>
  <c r="D166" i="2"/>
  <c r="D165" i="2"/>
  <c r="D164" i="2"/>
  <c r="D163" i="2"/>
  <c r="D162" i="2"/>
  <c r="D158" i="2"/>
  <c r="D157" i="2"/>
  <c r="D156" i="2"/>
  <c r="D155" i="2"/>
  <c r="D154" i="2"/>
  <c r="H142" i="2"/>
  <c r="D151" i="2"/>
  <c r="D150" i="2"/>
  <c r="D149" i="2"/>
  <c r="D148" i="2"/>
  <c r="D147" i="2"/>
  <c r="D146" i="2"/>
  <c r="D145" i="2"/>
  <c r="D144" i="2"/>
  <c r="D143" i="2"/>
  <c r="D142" i="2"/>
  <c r="D139" i="2"/>
  <c r="H65" i="2"/>
  <c r="H64" i="2"/>
  <c r="H63" i="2"/>
  <c r="H98" i="2"/>
  <c r="H97" i="2"/>
  <c r="H131" i="2"/>
  <c r="H132" i="2"/>
  <c r="H133" i="2"/>
  <c r="D138" i="2"/>
  <c r="D137" i="2"/>
  <c r="D136" i="2"/>
  <c r="D135" i="2"/>
  <c r="D134" i="2"/>
  <c r="D133" i="2"/>
  <c r="D132" i="2"/>
  <c r="D131" i="2"/>
  <c r="D126" i="2"/>
  <c r="D125" i="2"/>
  <c r="D124" i="2"/>
  <c r="D123" i="2"/>
  <c r="D127" i="2"/>
  <c r="D119" i="2"/>
  <c r="D118" i="2"/>
  <c r="D117" i="2"/>
  <c r="D116" i="2"/>
  <c r="D115" i="2"/>
  <c r="H105" i="2"/>
  <c r="D111" i="2"/>
  <c r="D110" i="2"/>
  <c r="D109" i="2"/>
  <c r="D108" i="2"/>
  <c r="D107" i="2"/>
  <c r="D106" i="2"/>
  <c r="D105" i="2"/>
  <c r="D102" i="2"/>
  <c r="D78" i="2"/>
  <c r="D112" i="2"/>
  <c r="H99" i="2"/>
  <c r="D101" i="2"/>
  <c r="D100" i="2"/>
  <c r="D99" i="2"/>
  <c r="D98" i="2"/>
  <c r="D97" i="2"/>
  <c r="D96" i="2"/>
  <c r="H89" i="2"/>
  <c r="D93" i="2"/>
  <c r="D92" i="2"/>
  <c r="D91" i="2"/>
  <c r="D90" i="2"/>
  <c r="D89" i="2"/>
  <c r="D85" i="2"/>
  <c r="D84" i="2"/>
  <c r="D83" i="2"/>
  <c r="D82" i="2"/>
  <c r="D81" i="2"/>
  <c r="H71" i="2"/>
  <c r="D77" i="2"/>
  <c r="D76" i="2"/>
  <c r="D75" i="2"/>
  <c r="D74" i="2"/>
  <c r="D73" i="2"/>
  <c r="D72" i="2"/>
  <c r="D71" i="2"/>
  <c r="D68" i="2"/>
  <c r="D67" i="2"/>
  <c r="D66" i="2"/>
  <c r="D65" i="2"/>
  <c r="D64" i="2"/>
  <c r="D63" i="2"/>
  <c r="D62" i="2"/>
  <c r="D61" i="2"/>
  <c r="D58" i="2"/>
  <c r="D57" i="2"/>
  <c r="D56" i="2"/>
  <c r="D55" i="2"/>
  <c r="D51" i="2"/>
  <c r="D50" i="2"/>
  <c r="D49" i="2"/>
  <c r="D48" i="2"/>
  <c r="D47" i="2"/>
  <c r="D42" i="2"/>
  <c r="D44" i="2"/>
  <c r="D43" i="2"/>
  <c r="D41" i="2"/>
  <c r="D40" i="2"/>
  <c r="D39" i="2"/>
  <c r="D38" i="2"/>
  <c r="D37" i="2"/>
  <c r="H31" i="2"/>
  <c r="H30" i="2"/>
  <c r="H29" i="2"/>
  <c r="D34" i="2"/>
  <c r="D33" i="2"/>
  <c r="D32" i="2"/>
  <c r="D31" i="2"/>
  <c r="D30" i="2"/>
  <c r="D29" i="2"/>
  <c r="D26" i="2"/>
  <c r="D25" i="2"/>
  <c r="D24" i="2"/>
  <c r="D120" i="2" l="1"/>
  <c r="B19" i="24"/>
  <c r="I89" i="2" l="1"/>
  <c r="C19" i="19" l="1"/>
  <c r="E14" i="19" s="1"/>
  <c r="J6" i="19"/>
  <c r="J5" i="19"/>
  <c r="J4" i="19"/>
  <c r="J2" i="19"/>
  <c r="E151" i="2"/>
  <c r="I142" i="2"/>
  <c r="I133" i="2"/>
  <c r="I132" i="2"/>
  <c r="I131" i="2"/>
  <c r="I105" i="2"/>
  <c r="I99" i="2"/>
  <c r="I98" i="2"/>
  <c r="I97" i="2"/>
  <c r="I71" i="2"/>
  <c r="I65" i="2"/>
  <c r="I64" i="2"/>
  <c r="I63" i="2"/>
  <c r="E139" i="2"/>
  <c r="E112" i="2"/>
  <c r="E102" i="2"/>
  <c r="E101" i="2"/>
  <c r="E100" i="2"/>
  <c r="E99" i="2"/>
  <c r="E98" i="2"/>
  <c r="E97" i="2"/>
  <c r="E96" i="2"/>
  <c r="E92" i="2"/>
  <c r="E91" i="2"/>
  <c r="E90" i="2"/>
  <c r="E89" i="2"/>
  <c r="E93" i="2"/>
  <c r="E85" i="2"/>
  <c r="E84" i="2"/>
  <c r="E83" i="2"/>
  <c r="E82" i="2"/>
  <c r="E81" i="2"/>
  <c r="E78" i="2"/>
  <c r="E68" i="2"/>
  <c r="E34" i="2"/>
  <c r="E67" i="2"/>
  <c r="E66" i="2"/>
  <c r="E65" i="2"/>
  <c r="E64" i="2"/>
  <c r="E63" i="2"/>
  <c r="E62" i="2"/>
  <c r="E61" i="2"/>
  <c r="E58" i="2"/>
  <c r="E57" i="2"/>
  <c r="E56" i="2"/>
  <c r="E55" i="2"/>
  <c r="E51" i="2"/>
  <c r="E50" i="2"/>
  <c r="E49" i="2"/>
  <c r="E48" i="2"/>
  <c r="E37" i="2"/>
  <c r="E44" i="2"/>
  <c r="H37" i="2"/>
  <c r="I37" i="2" s="1"/>
  <c r="E43" i="2"/>
  <c r="E42" i="2"/>
  <c r="E41" i="2"/>
  <c r="E40" i="2"/>
  <c r="E39" i="2"/>
  <c r="E38" i="2"/>
  <c r="I31" i="2"/>
  <c r="I30" i="2"/>
  <c r="I29" i="2"/>
  <c r="E33" i="2"/>
  <c r="E32" i="2"/>
  <c r="E31" i="2"/>
  <c r="E30" i="2"/>
  <c r="E29" i="2"/>
  <c r="E47" i="2" l="1"/>
  <c r="D52" i="2"/>
  <c r="E15" i="19"/>
  <c r="E10" i="19"/>
  <c r="E17" i="19"/>
  <c r="E18" i="19"/>
  <c r="E12" i="19"/>
  <c r="E13" i="19"/>
  <c r="E16" i="19"/>
  <c r="E9" i="19"/>
  <c r="E11" i="19"/>
  <c r="E164" i="2"/>
  <c r="E165" i="2"/>
  <c r="E163" i="2"/>
  <c r="J3" i="19"/>
  <c r="E162" i="2"/>
  <c r="E166" i="2"/>
  <c r="D159" i="2"/>
  <c r="D128" i="2"/>
  <c r="E128" i="2" s="1"/>
  <c r="E26" i="2"/>
  <c r="E25" i="2"/>
  <c r="E24" i="2"/>
  <c r="D86" i="2" l="1"/>
  <c r="D59" i="2"/>
  <c r="D27" i="2"/>
  <c r="E52" i="2" l="1"/>
  <c r="E125" i="2"/>
  <c r="E59" i="2" l="1"/>
  <c r="D173" i="2" l="1"/>
  <c r="E170" i="2" s="1"/>
  <c r="H2" i="19"/>
  <c r="E127" i="2"/>
  <c r="E126" i="2"/>
  <c r="E124" i="2"/>
  <c r="E123" i="2"/>
  <c r="F4" i="19"/>
  <c r="D3" i="19"/>
  <c r="B2" i="19"/>
  <c r="E150" i="2"/>
  <c r="E149" i="2"/>
  <c r="E148" i="2"/>
  <c r="E147" i="2"/>
  <c r="E146" i="2"/>
  <c r="E145" i="2"/>
  <c r="E144" i="2"/>
  <c r="E143" i="2"/>
  <c r="E142" i="2"/>
  <c r="E138" i="2"/>
  <c r="E137" i="2"/>
  <c r="E136" i="2"/>
  <c r="E135" i="2"/>
  <c r="E134" i="2"/>
  <c r="E133" i="2"/>
  <c r="E132" i="2"/>
  <c r="E131" i="2"/>
  <c r="E111" i="2"/>
  <c r="E110" i="2"/>
  <c r="E109" i="2"/>
  <c r="E108" i="2"/>
  <c r="E107" i="2"/>
  <c r="E106" i="2"/>
  <c r="E105" i="2"/>
  <c r="E77" i="2"/>
  <c r="E76" i="2"/>
  <c r="E75" i="2"/>
  <c r="E74" i="2"/>
  <c r="E73" i="2"/>
  <c r="E72" i="2"/>
  <c r="E71" i="2"/>
  <c r="D53" i="1"/>
  <c r="E53" i="1" s="1"/>
  <c r="D52" i="1"/>
  <c r="E52" i="1" s="1"/>
  <c r="D51" i="1"/>
  <c r="E51" i="1" s="1"/>
  <c r="D48" i="1"/>
  <c r="E48" i="1" s="1"/>
  <c r="D47" i="1"/>
  <c r="E47" i="1" s="1"/>
  <c r="D46" i="1"/>
  <c r="E46" i="1" s="1"/>
  <c r="D45" i="1"/>
  <c r="E45" i="1" s="1"/>
  <c r="D44" i="1"/>
  <c r="E44" i="1" s="1"/>
  <c r="D43" i="1"/>
  <c r="E43" i="1" s="1"/>
  <c r="D40" i="1"/>
  <c r="E40" i="1" s="1"/>
  <c r="D39" i="1"/>
  <c r="E39" i="1" s="1"/>
  <c r="D38" i="1"/>
  <c r="E38" i="1" s="1"/>
  <c r="D37" i="1"/>
  <c r="E37" i="1" s="1"/>
  <c r="D36" i="1"/>
  <c r="E36" i="1" s="1"/>
  <c r="D35" i="1"/>
  <c r="E35" i="1" s="1"/>
  <c r="E172" i="2" l="1"/>
  <c r="E27" i="2"/>
  <c r="J7" i="19"/>
  <c r="E171" i="2"/>
  <c r="B4" i="19"/>
  <c r="D5" i="19"/>
  <c r="B6" i="19"/>
  <c r="D2" i="19"/>
  <c r="E118" i="2"/>
  <c r="F5" i="19"/>
  <c r="E155" i="2"/>
  <c r="H3" i="19"/>
  <c r="E115" i="2"/>
  <c r="F2" i="19"/>
  <c r="E119" i="2"/>
  <c r="F6" i="19"/>
  <c r="E156" i="2"/>
  <c r="H4" i="19"/>
  <c r="E154" i="2"/>
  <c r="H6" i="19"/>
  <c r="E117" i="2"/>
  <c r="B5" i="19"/>
  <c r="D6" i="19"/>
  <c r="B3" i="19"/>
  <c r="D4" i="19"/>
  <c r="E116" i="2"/>
  <c r="F3" i="19"/>
  <c r="E157" i="2"/>
  <c r="H5" i="19"/>
  <c r="E158" i="2"/>
  <c r="E173" i="2" l="1"/>
  <c r="B7" i="19"/>
  <c r="C5" i="19" s="1"/>
  <c r="H7" i="19"/>
  <c r="F7" i="19"/>
  <c r="D7" i="19"/>
  <c r="C6" i="19" l="1"/>
  <c r="E5" i="19"/>
  <c r="G5" i="19"/>
  <c r="I6" i="19"/>
  <c r="I5" i="19"/>
  <c r="C4" i="19"/>
  <c r="I3" i="19"/>
  <c r="E2" i="19"/>
  <c r="I4" i="19"/>
  <c r="G6" i="19"/>
  <c r="G2" i="19"/>
  <c r="C2" i="19"/>
  <c r="E3" i="19"/>
  <c r="K3" i="19"/>
  <c r="K4" i="19"/>
  <c r="K5" i="19"/>
  <c r="K6" i="19"/>
  <c r="G4" i="19"/>
  <c r="I2" i="19"/>
  <c r="K2" i="19"/>
  <c r="E4" i="19"/>
  <c r="C3" i="19"/>
  <c r="E6" i="19"/>
  <c r="G3" i="19"/>
  <c r="D167" i="2"/>
</calcChain>
</file>

<file path=xl/sharedStrings.xml><?xml version="1.0" encoding="utf-8"?>
<sst xmlns="http://schemas.openxmlformats.org/spreadsheetml/2006/main" count="421" uniqueCount="233">
  <si>
    <t>name</t>
  </si>
  <si>
    <t>YES</t>
  </si>
  <si>
    <t>I have a reference number that I will enter below</t>
  </si>
  <si>
    <t>NONE</t>
  </si>
  <si>
    <t>I'm registering a new project and don't have a reference number</t>
  </si>
  <si>
    <t>FORGOT</t>
  </si>
  <si>
    <t>I previously registered this project but I have forgotten my reference number</t>
  </si>
  <si>
    <t>CCM</t>
  </si>
  <si>
    <t>Camp Coordination / Management (CCCM)</t>
  </si>
  <si>
    <t>ERY</t>
  </si>
  <si>
    <t>Early Recovery</t>
  </si>
  <si>
    <t>EDU</t>
  </si>
  <si>
    <t>Education</t>
  </si>
  <si>
    <t>TEL</t>
  </si>
  <si>
    <t>Emergency Telecommunications</t>
  </si>
  <si>
    <t>FSC</t>
  </si>
  <si>
    <t>Food Security</t>
  </si>
  <si>
    <t>HEA</t>
  </si>
  <si>
    <t>Health</t>
  </si>
  <si>
    <t>HEA-REP</t>
  </si>
  <si>
    <t>Reproductive Health</t>
  </si>
  <si>
    <t>HEA-MHP</t>
  </si>
  <si>
    <t>MHPSS</t>
  </si>
  <si>
    <t>LVH</t>
  </si>
  <si>
    <t>Livelihoods</t>
  </si>
  <si>
    <t>LOG</t>
  </si>
  <si>
    <t>Logistics</t>
  </si>
  <si>
    <t>NFI</t>
  </si>
  <si>
    <t>NFIs</t>
  </si>
  <si>
    <t>NUT</t>
  </si>
  <si>
    <t>Nutrition</t>
  </si>
  <si>
    <t>PRO</t>
  </si>
  <si>
    <t>Protection</t>
  </si>
  <si>
    <t>PRO-CPN</t>
  </si>
  <si>
    <t>Child Protection</t>
  </si>
  <si>
    <t>PRO-GBV</t>
  </si>
  <si>
    <t>Gender-Based Violence</t>
  </si>
  <si>
    <t>PRO-HLP</t>
  </si>
  <si>
    <t>Housing Land &amp; Property</t>
  </si>
  <si>
    <t>PRO-MIN</t>
  </si>
  <si>
    <t>Mine Action</t>
  </si>
  <si>
    <t>SHL</t>
  </si>
  <si>
    <t>Shelter</t>
  </si>
  <si>
    <t>WSH</t>
  </si>
  <si>
    <t>WASH</t>
  </si>
  <si>
    <t>OTHER</t>
  </si>
  <si>
    <t>Other</t>
  </si>
  <si>
    <t>CT</t>
  </si>
  <si>
    <t>The project has no contact with affected people</t>
  </si>
  <si>
    <t>SL</t>
  </si>
  <si>
    <t>The project has no influence on the selection of goods and services</t>
  </si>
  <si>
    <t>DV</t>
  </si>
  <si>
    <t>The project has no influence on how goods and services are delivered</t>
  </si>
  <si>
    <t>W</t>
  </si>
  <si>
    <t>Women</t>
  </si>
  <si>
    <t>G</t>
  </si>
  <si>
    <t>Girls</t>
  </si>
  <si>
    <t>B</t>
  </si>
  <si>
    <t>Boys</t>
  </si>
  <si>
    <t>M</t>
  </si>
  <si>
    <t>Men</t>
  </si>
  <si>
    <t>D</t>
  </si>
  <si>
    <t>Diverse gender</t>
  </si>
  <si>
    <t>SGI</t>
  </si>
  <si>
    <t>SGP</t>
  </si>
  <si>
    <t>Project only works with one gender group</t>
  </si>
  <si>
    <t>NS</t>
  </si>
  <si>
    <t>Gender not specified</t>
  </si>
  <si>
    <t>NA</t>
  </si>
  <si>
    <t>Not applicable</t>
  </si>
  <si>
    <t>EQA</t>
  </si>
  <si>
    <t>Are all the same because everyone should get the same</t>
  </si>
  <si>
    <t>YC</t>
  </si>
  <si>
    <t>Young children</t>
  </si>
  <si>
    <t>CH</t>
  </si>
  <si>
    <t>Children</t>
  </si>
  <si>
    <t>AD</t>
  </si>
  <si>
    <t>Adolescents</t>
  </si>
  <si>
    <t>YA</t>
  </si>
  <si>
    <t>Young adults</t>
  </si>
  <si>
    <t>MA</t>
  </si>
  <si>
    <t>Middle-aged adults</t>
  </si>
  <si>
    <t>OA</t>
  </si>
  <si>
    <t>Older adults</t>
  </si>
  <si>
    <t>Project only works with one age group</t>
  </si>
  <si>
    <t>Age not specified</t>
  </si>
  <si>
    <t>Design phase</t>
  </si>
  <si>
    <t>Monitoring phase - During implementation</t>
  </si>
  <si>
    <t>E</t>
  </si>
  <si>
    <t>Monitoring phase - End of project</t>
  </si>
  <si>
    <t>Needs, roles and dynamics</t>
  </si>
  <si>
    <t>Needs</t>
  </si>
  <si>
    <t>No needs analysis yet</t>
  </si>
  <si>
    <t>Different needs, roles and dynamics</t>
  </si>
  <si>
    <t>Assessing needs</t>
  </si>
  <si>
    <t>Designing activities</t>
  </si>
  <si>
    <t>Delivering assistance</t>
  </si>
  <si>
    <t>Age</t>
  </si>
  <si>
    <t>DJ</t>
  </si>
  <si>
    <t>label</t>
  </si>
  <si>
    <t>PP_HavePGRN</t>
  </si>
  <si>
    <t>options</t>
  </si>
  <si>
    <t>If you are updating information about a project that you have already previously registered in this tool, then please enter your Project GAM Reference Number below.</t>
  </si>
  <si>
    <t>PH_Phase</t>
  </si>
  <si>
    <t>Select project phase</t>
  </si>
  <si>
    <t>PJ_Sectors</t>
  </si>
  <si>
    <t>Select sectors/clusters</t>
  </si>
  <si>
    <t>PJ_GenGrps</t>
  </si>
  <si>
    <t>Gender groups</t>
  </si>
  <si>
    <t>PJ_AgeGrps</t>
  </si>
  <si>
    <t>Age groups</t>
  </si>
  <si>
    <t>PJ_ConfirmNA</t>
  </si>
  <si>
    <t>Please confirm that gender groups are not applicable</t>
  </si>
  <si>
    <t>DA_Action</t>
  </si>
  <si>
    <t>There is a written needs analysis in the proposal which discusses:</t>
  </si>
  <si>
    <t>DA_Gender</t>
  </si>
  <si>
    <t>The distinct needs etc. of the following gender group(s) are discussed in the written needs analysis:</t>
  </si>
  <si>
    <t>The following age groups of women, girls, boys and men are discussed in this needs gender analysis:</t>
  </si>
  <si>
    <t>DA_Age</t>
  </si>
  <si>
    <t>DA</t>
  </si>
  <si>
    <t>Design GEM A</t>
  </si>
  <si>
    <t>DD</t>
  </si>
  <si>
    <t>Design GEM D</t>
  </si>
  <si>
    <t>DD_Action</t>
  </si>
  <si>
    <t>The proposed assistance is tailored based on:</t>
  </si>
  <si>
    <t>DD_Gender</t>
  </si>
  <si>
    <t>The activities/items are tailored on the distinct needs/roles/dynamics/discrimination of the following gender group(s):</t>
  </si>
  <si>
    <t>The activities/items are tailored for the following age group(s) of women, girls, boys and/or men:</t>
  </si>
  <si>
    <t>DD_Age</t>
  </si>
  <si>
    <t>Design GEM G</t>
  </si>
  <si>
    <t>DG</t>
  </si>
  <si>
    <t>DG_Action</t>
  </si>
  <si>
    <t>The proposal outlines how it engages affected people in the following processes of project management:</t>
  </si>
  <si>
    <t>DG_Gender</t>
  </si>
  <si>
    <t>The following gender groups directly influence project management:</t>
  </si>
  <si>
    <t>The following age groups of women, girls, boys and men directly influence project management:</t>
  </si>
  <si>
    <t>DG_Age</t>
  </si>
  <si>
    <t>Design GEM J</t>
  </si>
  <si>
    <t>DJ_Action</t>
  </si>
  <si>
    <t>The proposal contains at least one indicator that measures distinct benefits for people in need:</t>
  </si>
  <si>
    <t>DJ_Gender</t>
  </si>
  <si>
    <t>At least one indicator is disaggregated by the following gender groups:</t>
  </si>
  <si>
    <t>DJ_Age</t>
  </si>
  <si>
    <t>At least one indicator is disaggregated by the following age groups:</t>
  </si>
  <si>
    <t>Gender</t>
  </si>
  <si>
    <t>STANDARD RESPONSES</t>
  </si>
  <si>
    <t>In the sections below, expand [+] to see all responses, collapse [-] to see non-standard responses only</t>
  </si>
  <si>
    <t>GEM CODE A</t>
  </si>
  <si>
    <t>GEM CODE D</t>
  </si>
  <si>
    <t>GEM CODE J</t>
  </si>
  <si>
    <t>GEM CODE G</t>
  </si>
  <si>
    <t>TOTAL PROJECTS NOT INCLUDING N/A</t>
  </si>
  <si>
    <t>(total projects INCLUDING N/A - ENTER MANUALLY)</t>
  </si>
  <si>
    <t>Code 4 - Gender &amp; Age</t>
  </si>
  <si>
    <t>Code 3 -Gender Only</t>
  </si>
  <si>
    <t>Code 2 - Age Only</t>
  </si>
  <si>
    <t xml:space="preserve">Code 1 - No gender or age </t>
  </si>
  <si>
    <t>Code 0 - No Analysis</t>
  </si>
  <si>
    <t>Code 0 - No Tailoring</t>
  </si>
  <si>
    <t>Not involved</t>
  </si>
  <si>
    <t>Reviewing, changing</t>
  </si>
  <si>
    <t>Indicators measure needs met</t>
  </si>
  <si>
    <t>Indicators measure activities delivered</t>
  </si>
  <si>
    <t>No indicators</t>
  </si>
  <si>
    <t>Indicators unrelated to benefits</t>
  </si>
  <si>
    <t>Code 0 - No Benefit Indicators</t>
  </si>
  <si>
    <t>Code 0 - No Participation</t>
  </si>
  <si>
    <t>PROJECT GAM CODES</t>
  </si>
  <si>
    <t>PROJECT GAM CODE</t>
  </si>
  <si>
    <t>Code 4 - Gender &amp; Age Addressed</t>
  </si>
  <si>
    <t>T</t>
  </si>
  <si>
    <t>Total</t>
  </si>
  <si>
    <t>PROJECT FOCUS</t>
  </si>
  <si>
    <t>Gender mainstreamed</t>
  </si>
  <si>
    <t>Targeted (project purpose is to increase equality)</t>
  </si>
  <si>
    <t>0 - Element not present</t>
  </si>
  <si>
    <t>One group monitored though project serves all</t>
  </si>
  <si>
    <t># Projects</t>
  </si>
  <si>
    <t>%</t>
  </si>
  <si>
    <t>#
(GEM D)</t>
  </si>
  <si>
    <t>#
(GEM G)</t>
  </si>
  <si>
    <t>#
(GEM J)</t>
  </si>
  <si>
    <t># GAM CODES</t>
  </si>
  <si>
    <t>Activities do not address needs</t>
  </si>
  <si>
    <t>Social gendered barriers &amp; discrimination</t>
  </si>
  <si>
    <t>3 2</t>
  </si>
  <si>
    <t>Indicators measure BOTH needs met &amp; activities delivered</t>
  </si>
  <si>
    <t>Analysis 
(GEM A)</t>
  </si>
  <si>
    <t>Analysis 
(GEM D)</t>
  </si>
  <si>
    <t>Analysis 
(GEM G)</t>
  </si>
  <si>
    <t>Analysis 
(GEM J)</t>
  </si>
  <si>
    <t>Blanks</t>
  </si>
  <si>
    <t xml:space="preserve">ALL </t>
  </si>
  <si>
    <t>wgbm</t>
  </si>
  <si>
    <t>D only</t>
  </si>
  <si>
    <t>ALL</t>
  </si>
  <si>
    <t>PROJECTS, NOT INCLUDING N/A</t>
  </si>
  <si>
    <t>Code 3 - Gender (only) Addressed</t>
  </si>
  <si>
    <t>Code 2 - Age (only) Addressed</t>
  </si>
  <si>
    <t>Code 1 - Neither gender/age</t>
  </si>
  <si>
    <t># Projects
(GEM A)</t>
  </si>
  <si>
    <t>Gender Not Applicable</t>
  </si>
  <si>
    <t>4M</t>
  </si>
  <si>
    <t>4T</t>
  </si>
  <si>
    <t>3M</t>
  </si>
  <si>
    <t>3T</t>
  </si>
  <si>
    <t>2M</t>
  </si>
  <si>
    <t>1M</t>
  </si>
  <si>
    <t>1T</t>
  </si>
  <si>
    <t>Codes</t>
  </si>
  <si>
    <t>Country</t>
  </si>
  <si>
    <t>Total # of Projects</t>
  </si>
  <si>
    <t>Argentina</t>
  </si>
  <si>
    <t>Aruba</t>
  </si>
  <si>
    <t>Bolivia</t>
  </si>
  <si>
    <t>Chile</t>
  </si>
  <si>
    <t>Colombia</t>
  </si>
  <si>
    <t>Costa Rica</t>
  </si>
  <si>
    <t>Curacao</t>
  </si>
  <si>
    <t>Dominican Republic</t>
  </si>
  <si>
    <t>Ecuador</t>
  </si>
  <si>
    <t>Guyana</t>
  </si>
  <si>
    <t>Mexico</t>
  </si>
  <si>
    <t>Panama</t>
  </si>
  <si>
    <t>Peru</t>
  </si>
  <si>
    <t>Paraguay</t>
  </si>
  <si>
    <t>Trinidad &amp; Tobago</t>
  </si>
  <si>
    <t>Uruguay</t>
  </si>
  <si>
    <t>Gender Analysis Quality</t>
  </si>
  <si>
    <t>Good</t>
  </si>
  <si>
    <t>Limited</t>
  </si>
  <si>
    <t>Not yet /none</t>
  </si>
  <si>
    <t>2T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</si>
</sst>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8"/>
      <color theme="1"/>
      <name val="Arial"/>
      <family val="2"/>
    </font>
    <font>
      <sz val="8"/>
      <name val="Arial"/>
      <family val="2"/>
    </font>
    <font>
      <b/>
      <sz val="8"/>
      <color theme="1"/>
      <name val="Arial"/>
      <family val="2"/>
    </font>
    <font>
      <b/>
      <sz val="8"/>
      <name val="Arial"/>
      <family val="2"/>
    </font>
    <font>
      <b/>
      <sz val="11"/>
      <color theme="1"/>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
      <color rgb="FF000000"/>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8">
    <border>
      <left/>
      <right/>
      <top/>
      <bottom/>
      <diagonal/>
    </border>
    <border>
      <left/>
      <right/>
      <top/>
      <bottom style="thin">
        <color indexed="64"/>
      </bottom>
      <diagonal/>
    </border>
    <border>
      <left/>
      <right/>
      <top style="thin">
        <color theme="4" tint="0.39997558519241921"/>
      </top>
      <bottom style="thin">
        <color theme="4" tint="0.39997558519241921"/>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4">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Fill="1" applyBorder="1" applyAlignment="1" applyProtection="1">
      <alignment vertical="top"/>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vertical="top" wrapText="1"/>
    </xf>
    <xf numFmtId="0" fontId="3" fillId="0" borderId="0" xfId="0" applyFont="1" applyAlignment="1">
      <alignment vertical="top"/>
    </xf>
    <xf numFmtId="0" fontId="3" fillId="0" borderId="0" xfId="0" applyFont="1" applyAlignment="1">
      <alignment vertical="top" wrapText="1"/>
    </xf>
    <xf numFmtId="0" fontId="2" fillId="2" borderId="0" xfId="0" applyFont="1" applyFill="1" applyBorder="1" applyAlignment="1" applyProtection="1">
      <alignment vertical="top"/>
    </xf>
    <xf numFmtId="0" fontId="3" fillId="2" borderId="0" xfId="0" applyFont="1" applyFill="1" applyAlignment="1">
      <alignment vertical="top"/>
    </xf>
    <xf numFmtId="0" fontId="1" fillId="2" borderId="0" xfId="0" applyFont="1" applyFill="1" applyAlignment="1">
      <alignment vertical="top" wrapText="1"/>
    </xf>
    <xf numFmtId="0" fontId="2" fillId="2" borderId="0" xfId="0" applyFont="1" applyFill="1" applyBorder="1" applyAlignment="1" applyProtection="1">
      <alignment horizontal="left" vertical="top"/>
    </xf>
    <xf numFmtId="9" fontId="0" fillId="0" borderId="0" xfId="0" applyNumberFormat="1"/>
    <xf numFmtId="0" fontId="4" fillId="0" borderId="0" xfId="0" applyFont="1" applyFill="1" applyBorder="1" applyAlignment="1" applyProtection="1">
      <alignment horizontal="right" vertical="top" wrapText="1"/>
    </xf>
    <xf numFmtId="0" fontId="5" fillId="0" borderId="0" xfId="0" applyFont="1"/>
    <xf numFmtId="0" fontId="5" fillId="0" borderId="0" xfId="0" applyFont="1" applyAlignment="1">
      <alignment vertical="center"/>
    </xf>
    <xf numFmtId="0" fontId="6" fillId="0" borderId="0" xfId="0" applyFont="1"/>
    <xf numFmtId="0" fontId="7" fillId="0" borderId="0" xfId="0" applyFont="1" applyAlignment="1">
      <alignment horizontal="center" wrapText="1"/>
    </xf>
    <xf numFmtId="0" fontId="7" fillId="0" borderId="0" xfId="0" applyFont="1" applyFill="1"/>
    <xf numFmtId="0" fontId="6" fillId="0" borderId="0" xfId="0" applyFont="1" applyAlignment="1">
      <alignment horizontal="left" wrapText="1"/>
    </xf>
    <xf numFmtId="0" fontId="6" fillId="0" borderId="0" xfId="0" applyFont="1" applyAlignment="1">
      <alignment horizontal="center"/>
    </xf>
    <xf numFmtId="9" fontId="6" fillId="0" borderId="0" xfId="0" applyNumberFormat="1" applyFont="1" applyAlignment="1">
      <alignment horizontal="center"/>
    </xf>
    <xf numFmtId="0" fontId="7" fillId="0" borderId="0" xfId="0" applyFont="1" applyAlignment="1">
      <alignment wrapText="1"/>
    </xf>
    <xf numFmtId="0" fontId="6" fillId="0" borderId="0" xfId="0" applyNumberFormat="1" applyFont="1" applyBorder="1"/>
    <xf numFmtId="0" fontId="6" fillId="0" borderId="0" xfId="0" applyFont="1" applyBorder="1"/>
    <xf numFmtId="0" fontId="6" fillId="0" borderId="0" xfId="0" applyFont="1" applyFill="1" applyBorder="1"/>
    <xf numFmtId="0" fontId="7" fillId="0" borderId="0" xfId="0" applyFont="1"/>
    <xf numFmtId="9" fontId="5" fillId="0" borderId="0" xfId="0" applyNumberFormat="1" applyFont="1" applyAlignment="1">
      <alignment vertical="center"/>
    </xf>
    <xf numFmtId="0" fontId="6" fillId="0" borderId="0" xfId="0" applyFont="1" applyFill="1"/>
    <xf numFmtId="0" fontId="6" fillId="0" borderId="0" xfId="0" applyFont="1" applyFill="1" applyBorder="1" applyAlignment="1">
      <alignment horizontal="center" wrapText="1"/>
    </xf>
    <xf numFmtId="0" fontId="6" fillId="0" borderId="0" xfId="0" applyNumberFormat="1" applyFont="1" applyFill="1" applyBorder="1"/>
    <xf numFmtId="0" fontId="6"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horizontal="center"/>
    </xf>
    <xf numFmtId="0" fontId="0" fillId="0" borderId="0" xfId="0" applyFont="1" applyAlignment="1">
      <alignment vertical="center"/>
    </xf>
    <xf numFmtId="0" fontId="0" fillId="0" borderId="0" xfId="0" applyFont="1"/>
    <xf numFmtId="0" fontId="0" fillId="0" borderId="0" xfId="0" applyFont="1" applyAlignment="1">
      <alignment horizontal="center" vertical="center"/>
    </xf>
    <xf numFmtId="9" fontId="0" fillId="0" borderId="0" xfId="0" applyNumberFormat="1" applyFont="1" applyAlignment="1">
      <alignment vertical="center"/>
    </xf>
    <xf numFmtId="164" fontId="0" fillId="0" borderId="0" xfId="0" applyNumberFormat="1" applyFont="1" applyAlignment="1">
      <alignment vertical="center"/>
    </xf>
    <xf numFmtId="9" fontId="0" fillId="0" borderId="0" xfId="0" applyNumberFormat="1" applyFont="1"/>
    <xf numFmtId="0" fontId="5" fillId="0" borderId="0" xfId="0" applyFont="1" applyAlignment="1">
      <alignment vertical="center" wrapText="1"/>
    </xf>
    <xf numFmtId="0" fontId="0" fillId="2" borderId="0" xfId="0" applyFont="1" applyFill="1" applyAlignment="1">
      <alignment vertical="center"/>
    </xf>
    <xf numFmtId="0" fontId="5" fillId="2" borderId="0" xfId="0" applyFont="1" applyFill="1" applyAlignment="1">
      <alignment vertical="center"/>
    </xf>
    <xf numFmtId="0" fontId="0" fillId="2" borderId="0" xfId="0" applyFont="1" applyFill="1" applyAlignment="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8" fillId="0" borderId="0" xfId="0" applyFont="1" applyFill="1" applyAlignment="1" applyProtection="1">
      <alignment vertical="center" wrapText="1"/>
    </xf>
    <xf numFmtId="0" fontId="5" fillId="0" borderId="0" xfId="0" applyFont="1" applyAlignment="1">
      <alignment horizontal="righ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8" fillId="2" borderId="0" xfId="0"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ont="1" applyAlignment="1">
      <alignment horizontal="left" vertical="center"/>
    </xf>
    <xf numFmtId="0" fontId="0" fillId="0" borderId="0" xfId="0" applyFont="1" applyAlignment="1">
      <alignment vertical="center" wrapText="1"/>
    </xf>
    <xf numFmtId="0" fontId="8" fillId="2" borderId="0" xfId="0" applyFont="1" applyFill="1" applyBorder="1" applyAlignment="1" applyProtection="1">
      <alignment horizontal="left" vertical="center" wrapText="1"/>
    </xf>
    <xf numFmtId="0" fontId="9" fillId="4" borderId="0" xfId="0" applyFont="1" applyFill="1" applyBorder="1" applyAlignment="1" applyProtection="1">
      <alignment vertical="center"/>
    </xf>
    <xf numFmtId="0" fontId="8" fillId="4" borderId="0" xfId="0" applyFont="1" applyFill="1" applyBorder="1" applyAlignment="1" applyProtection="1">
      <alignment vertical="center"/>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vertical="top"/>
    </xf>
    <xf numFmtId="0" fontId="8" fillId="0" borderId="0" xfId="0" applyFont="1" applyFill="1" applyBorder="1" applyAlignment="1" applyProtection="1">
      <alignment vertical="top" wrapText="1"/>
    </xf>
    <xf numFmtId="0" fontId="11" fillId="0" borderId="5"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11" fillId="0" borderId="3" xfId="0" applyFont="1" applyBorder="1" applyAlignment="1">
      <alignment horizontal="right" vertical="center" wrapText="1"/>
    </xf>
    <xf numFmtId="0" fontId="11" fillId="0" borderId="5" xfId="0" applyFont="1" applyBorder="1" applyAlignment="1">
      <alignment horizontal="right" vertical="center" wrapText="1"/>
    </xf>
    <xf numFmtId="0" fontId="7" fillId="0" borderId="0" xfId="0" applyNumberFormat="1" applyFont="1" applyFill="1" applyBorder="1"/>
    <xf numFmtId="0" fontId="7" fillId="0" borderId="0" xfId="0" applyFont="1" applyFill="1" applyBorder="1"/>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Font="1" applyFill="1"/>
    <xf numFmtId="0" fontId="5" fillId="0" borderId="0" xfId="0" applyFont="1" applyFill="1"/>
    <xf numFmtId="0" fontId="0" fillId="0" borderId="2" xfId="0" applyFont="1" applyFill="1" applyBorder="1" applyAlignment="1">
      <alignment vertical="top"/>
    </xf>
    <xf numFmtId="0" fontId="5" fillId="0" borderId="0" xfId="0" applyFont="1" applyBorder="1" applyAlignment="1">
      <alignment horizontal="center" vertical="center"/>
    </xf>
    <xf numFmtId="0" fontId="10"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cellXfs>
  <cellStyles count="1">
    <cellStyle name="Normal" xfId="0" builtinId="0"/>
  </cellStyles>
  <dxfs count="6">
    <dxf>
      <fill>
        <patternFill>
          <bgColor rgb="FFFFCCCC"/>
        </patternFill>
      </fill>
    </dxf>
    <dxf>
      <border>
        <right style="thin">
          <color auto="1"/>
        </right>
        <vertical/>
        <horizontal/>
      </border>
    </dxf>
    <dxf>
      <fill>
        <patternFill>
          <bgColor theme="0" tint="-0.24994659260841701"/>
        </patternFill>
      </fill>
    </dxf>
    <dxf>
      <fill>
        <patternFill>
          <bgColor rgb="FFFFCCCC"/>
        </patternFill>
      </fill>
    </dxf>
    <dxf>
      <border>
        <right style="thin">
          <color auto="1"/>
        </right>
        <vertical/>
        <horizontal/>
      </border>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9.xml"/><Relationship Id="rId18" Type="http://schemas.openxmlformats.org/officeDocument/2006/relationships/chartsheet" Target="chartsheets/sheet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hartsheet" Target="chartsheets/sheet17.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chartsheet" Target="chartsheets/sheet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12.xml"/><Relationship Id="rId20" Type="http://schemas.openxmlformats.org/officeDocument/2006/relationships/chartsheet" Target="chartsheets/sheet1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24" Type="http://schemas.openxmlformats.org/officeDocument/2006/relationships/externalLink" Target="externalLinks/externalLink2.xml"/><Relationship Id="rId5" Type="http://schemas.openxmlformats.org/officeDocument/2006/relationships/chartsheet" Target="chartsheets/sheet1.xml"/><Relationship Id="rId15" Type="http://schemas.openxmlformats.org/officeDocument/2006/relationships/chartsheet" Target="chartsheets/sheet11.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chartsheet" Target="chartsheets/sheet6.xml"/><Relationship Id="rId19" Type="http://schemas.openxmlformats.org/officeDocument/2006/relationships/chartsheet" Target="chartsheets/sheet15.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chartsheet" Target="chartsheets/sheet10.xml"/><Relationship Id="rId22" Type="http://schemas.openxmlformats.org/officeDocument/2006/relationships/chartsheet" Target="chartsheets/sheet1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Gender</a:t>
            </a:r>
            <a:r>
              <a:rPr lang="en-US" sz="1800" baseline="0"/>
              <a:t> with Age Marker Codes</a:t>
            </a:r>
          </a:p>
          <a:p>
            <a:pPr>
              <a:defRPr sz="1800"/>
            </a:pPr>
            <a:r>
              <a:rPr lang="en-US" sz="1800" baseline="0"/>
              <a:t>ARGENTINA Project Design Phase</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'Coding Data'!$A$9:$A$18</c15:sqref>
                  </c15:fullRef>
                </c:ext>
              </c:extLst>
              <c:f>('Coding Data'!$A$9:$A$12,'Coding Data'!$A$15,'Coding Data'!$A$17)</c:f>
              <c:strCache>
                <c:ptCount val="6"/>
                <c:pt idx="0">
                  <c:v>4M</c:v>
                </c:pt>
                <c:pt idx="1">
                  <c:v>4T</c:v>
                </c:pt>
                <c:pt idx="2">
                  <c:v>3M</c:v>
                </c:pt>
                <c:pt idx="3">
                  <c:v>3T</c:v>
                </c:pt>
                <c:pt idx="4">
                  <c:v>2M</c:v>
                </c:pt>
                <c:pt idx="5">
                  <c:v>2T</c:v>
                </c:pt>
                <c:pt idx="6">
                  <c:v>1M</c:v>
                </c:pt>
                <c:pt idx="7">
                  <c:v>1T</c:v>
                </c:pt>
                <c:pt idx="8">
                  <c:v>0</c:v>
                </c:pt>
                <c:pt idx="9">
                  <c:v>NA</c:v>
                </c:pt>
              </c:strCache>
            </c:strRef>
          </c:cat>
          <c:val>
            <c:numRef>
              <c:extLst>
                <c:ext xmlns:c15="http://schemas.microsoft.com/office/drawing/2012/chart" uri="{02D57815-91ED-43cb-92C2-25804820EDAC}">
                  <c15:fullRef>
                    <c15:sqref>'Coding Data'!$B$9:$B$18</c15:sqref>
                  </c15:fullRef>
                </c:ext>
              </c:extLst>
              <c:f>('Coding Data'!$B$9:$B$12,'Coding Data'!$B$15,'Coding Data'!$B$17)</c:f>
            </c:numRef>
          </c:val>
          <c:extLst>
            <c:ext xmlns:c16="http://schemas.microsoft.com/office/drawing/2014/chart" uri="{C3380CC4-5D6E-409C-BE32-E72D297353CC}">
              <c16:uniqueId val="{00000000-968C-4703-95A3-36CA67C9C7BD}"/>
            </c:ext>
          </c:extLst>
        </c:ser>
        <c:ser>
          <c:idx val="2"/>
          <c:order val="2"/>
          <c:spPr>
            <a:solidFill>
              <a:schemeClr val="accent3"/>
            </a:solidFill>
            <a:ln>
              <a:noFill/>
            </a:ln>
            <a:effectLst/>
          </c:spPr>
          <c:invertIfNegative val="0"/>
          <c:cat>
            <c:strRef>
              <c:extLst>
                <c:ext xmlns:c15="http://schemas.microsoft.com/office/drawing/2012/chart" uri="{02D57815-91ED-43cb-92C2-25804820EDAC}">
                  <c15:fullRef>
                    <c15:sqref>'Coding Data'!$A$9:$A$18</c15:sqref>
                  </c15:fullRef>
                </c:ext>
              </c:extLst>
              <c:f>('Coding Data'!$A$9:$A$12,'Coding Data'!$A$15,'Coding Data'!$A$17)</c:f>
              <c:strCache>
                <c:ptCount val="6"/>
                <c:pt idx="0">
                  <c:v>4M</c:v>
                </c:pt>
                <c:pt idx="1">
                  <c:v>4T</c:v>
                </c:pt>
                <c:pt idx="2">
                  <c:v>3M</c:v>
                </c:pt>
                <c:pt idx="3">
                  <c:v>3T</c:v>
                </c:pt>
                <c:pt idx="4">
                  <c:v>2M</c:v>
                </c:pt>
                <c:pt idx="5">
                  <c:v>2T</c:v>
                </c:pt>
                <c:pt idx="6">
                  <c:v>1M</c:v>
                </c:pt>
                <c:pt idx="7">
                  <c:v>1T</c:v>
                </c:pt>
                <c:pt idx="8">
                  <c:v>0</c:v>
                </c:pt>
                <c:pt idx="9">
                  <c:v>NA</c:v>
                </c:pt>
              </c:strCache>
            </c:strRef>
          </c:cat>
          <c:val>
            <c:numRef>
              <c:extLst>
                <c:ext xmlns:c15="http://schemas.microsoft.com/office/drawing/2012/chart" uri="{02D57815-91ED-43cb-92C2-25804820EDAC}">
                  <c15:fullRef>
                    <c15:sqref>'Coding Data'!$D$9:$D$18</c15:sqref>
                  </c15:fullRef>
                </c:ext>
              </c:extLst>
              <c:f>('Coding Data'!$D$9:$D$12,'Coding Data'!$D$15,'Coding Data'!$D$17)</c:f>
            </c:numRef>
          </c:val>
          <c:extLst>
            <c:ext xmlns:c16="http://schemas.microsoft.com/office/drawing/2014/chart" uri="{C3380CC4-5D6E-409C-BE32-E72D297353CC}">
              <c16:uniqueId val="{00000002-968C-4703-95A3-36CA67C9C7BD}"/>
            </c:ext>
          </c:extLst>
        </c:ser>
        <c:ser>
          <c:idx val="3"/>
          <c:order val="3"/>
          <c:spPr>
            <a:solidFill>
              <a:schemeClr val="accent4"/>
            </a:solidFill>
            <a:ln>
              <a:noFill/>
            </a:ln>
            <a:effectLst/>
          </c:spPr>
          <c:invertIfNegative val="0"/>
          <c:cat>
            <c:strRef>
              <c:extLst>
                <c:ext xmlns:c15="http://schemas.microsoft.com/office/drawing/2012/chart" uri="{02D57815-91ED-43cb-92C2-25804820EDAC}">
                  <c15:fullRef>
                    <c15:sqref>'Coding Data'!$A$9:$A$18</c15:sqref>
                  </c15:fullRef>
                </c:ext>
              </c:extLst>
              <c:f>('Coding Data'!$A$9:$A$12,'Coding Data'!$A$15,'Coding Data'!$A$17)</c:f>
              <c:strCache>
                <c:ptCount val="6"/>
                <c:pt idx="0">
                  <c:v>4M</c:v>
                </c:pt>
                <c:pt idx="1">
                  <c:v>4T</c:v>
                </c:pt>
                <c:pt idx="2">
                  <c:v>3M</c:v>
                </c:pt>
                <c:pt idx="3">
                  <c:v>3T</c:v>
                </c:pt>
                <c:pt idx="4">
                  <c:v>1M</c:v>
                </c:pt>
                <c:pt idx="5">
                  <c:v>0</c:v>
                </c:pt>
              </c:strCache>
            </c:strRef>
          </c:cat>
          <c:val>
            <c:numRef>
              <c:extLst>
                <c:ext xmlns:c15="http://schemas.microsoft.com/office/drawing/2012/chart" uri="{02D57815-91ED-43cb-92C2-25804820EDAC}">
                  <c15:fullRef>
                    <c15:sqref>'Coding Data'!$E$9:$E$18</c15:sqref>
                  </c15:fullRef>
                </c:ext>
              </c:extLst>
              <c:f>('Coding Data'!$E$9:$E$12,'Coding Data'!$E$15,'Coding Data'!$E$17)</c:f>
              <c:numCache>
                <c:formatCode>0%</c:formatCode>
                <c:ptCount val="6"/>
                <c:pt idx="0">
                  <c:v>0.47058823529411764</c:v>
                </c:pt>
                <c:pt idx="1">
                  <c:v>0.11764705882352941</c:v>
                </c:pt>
                <c:pt idx="2">
                  <c:v>0.11764705882352941</c:v>
                </c:pt>
                <c:pt idx="3">
                  <c:v>0.11764705882352941</c:v>
                </c:pt>
                <c:pt idx="4">
                  <c:v>5.8823529411764705E-2</c:v>
                </c:pt>
                <c:pt idx="5">
                  <c:v>0.11764705882352941</c:v>
                </c:pt>
              </c:numCache>
            </c:numRef>
          </c:val>
          <c:extLst>
            <c:ext xmlns:c16="http://schemas.microsoft.com/office/drawing/2014/chart" uri="{C3380CC4-5D6E-409C-BE32-E72D297353CC}">
              <c16:uniqueId val="{00000003-968C-4703-95A3-36CA67C9C7BD}"/>
            </c:ext>
          </c:extLst>
        </c:ser>
        <c:dLbls>
          <c:showLegendKey val="0"/>
          <c:showVal val="0"/>
          <c:showCatName val="0"/>
          <c:showSerName val="0"/>
          <c:showPercent val="0"/>
          <c:showBubbleSize val="0"/>
        </c:dLbls>
        <c:gapWidth val="219"/>
        <c:overlap val="-27"/>
        <c:axId val="402766976"/>
        <c:axId val="402767304"/>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'Coding Data'!$A$9:$A$18</c15:sqref>
                        </c15:fullRef>
                        <c15:formulaRef>
                          <c15:sqref>('Coding Data'!$A$9:$A$12,'Coding Data'!$A$15,'Coding Data'!$A$17)</c15:sqref>
                        </c15:formulaRef>
                      </c:ext>
                    </c:extLst>
                    <c:strCache>
                      <c:ptCount val="6"/>
                      <c:pt idx="0">
                        <c:v>4M</c:v>
                      </c:pt>
                      <c:pt idx="1">
                        <c:v>4T</c:v>
                      </c:pt>
                      <c:pt idx="2">
                        <c:v>3M</c:v>
                      </c:pt>
                      <c:pt idx="3">
                        <c:v>3T</c:v>
                      </c:pt>
                      <c:pt idx="4">
                        <c:v>1M</c:v>
                      </c:pt>
                      <c:pt idx="5">
                        <c:v>0</c:v>
                      </c:pt>
                    </c:strCache>
                  </c:strRef>
                </c:cat>
                <c:val>
                  <c:numRef>
                    <c:extLst>
                      <c:ext uri="{02D57815-91ED-43cb-92C2-25804820EDAC}">
                        <c15:fullRef>
                          <c15:sqref>'Coding Data'!$C$9:$C$18</c15:sqref>
                        </c15:fullRef>
                        <c15:formulaRef>
                          <c15:sqref>('Coding Data'!$C$9:$C$12,'Coding Data'!$C$15,'Coding Data'!$C$17)</c15:sqref>
                        </c15:formulaRef>
                      </c:ext>
                    </c:extLst>
                    <c:numCache>
                      <c:formatCode>General</c:formatCode>
                      <c:ptCount val="6"/>
                      <c:pt idx="0">
                        <c:v>8</c:v>
                      </c:pt>
                      <c:pt idx="1">
                        <c:v>2</c:v>
                      </c:pt>
                      <c:pt idx="2">
                        <c:v>2</c:v>
                      </c:pt>
                      <c:pt idx="3">
                        <c:v>2</c:v>
                      </c:pt>
                      <c:pt idx="4">
                        <c:v>1</c:v>
                      </c:pt>
                      <c:pt idx="5">
                        <c:v>2</c:v>
                      </c:pt>
                    </c:numCache>
                  </c:numRef>
                </c:val>
                <c:extLst>
                  <c:ext xmlns:c16="http://schemas.microsoft.com/office/drawing/2014/chart" uri="{C3380CC4-5D6E-409C-BE32-E72D297353CC}">
                    <c16:uniqueId val="{00000001-968C-4703-95A3-36CA67C9C7BD}"/>
                  </c:ext>
                </c:extLst>
              </c15:ser>
            </c15:filteredBarSeries>
          </c:ext>
        </c:extLst>
      </c:barChart>
      <c:catAx>
        <c:axId val="40276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02767304"/>
        <c:crosses val="autoZero"/>
        <c:auto val="1"/>
        <c:lblAlgn val="ctr"/>
        <c:lblOffset val="100"/>
        <c:noMultiLvlLbl val="0"/>
      </c:catAx>
      <c:valAx>
        <c:axId val="402767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600"/>
                  <a:t>% of Projects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2766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Activities</a:t>
            </a:r>
            <a:r>
              <a:rPr lang="en-US" sz="1800" baseline="0"/>
              <a:t> Tailoring - Gender &amp; Age</a:t>
            </a:r>
            <a:endParaRPr lang="en-US" sz="1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Data'!$C$81:$C$85</c15:sqref>
                  </c15:fullRef>
                </c:ext>
              </c:extLst>
              <c:f>('Design Data'!$C$81:$C$83,'Design Data'!$C$85)</c:f>
              <c:strCache>
                <c:ptCount val="4"/>
                <c:pt idx="0">
                  <c:v>Code 4 - Gender &amp; Age</c:v>
                </c:pt>
                <c:pt idx="1">
                  <c:v>Code 3 -Gender Only</c:v>
                </c:pt>
                <c:pt idx="2">
                  <c:v>Code 2 - Age Only</c:v>
                </c:pt>
                <c:pt idx="3">
                  <c:v>Code 0 - No Tailoring</c:v>
                </c:pt>
              </c:strCache>
            </c:strRef>
          </c:cat>
          <c:val>
            <c:numRef>
              <c:extLst>
                <c:ext xmlns:c15="http://schemas.microsoft.com/office/drawing/2012/chart" uri="{02D57815-91ED-43cb-92C2-25804820EDAC}">
                  <c15:fullRef>
                    <c15:sqref>'Design Data'!$E$81:$E$85</c15:sqref>
                  </c15:fullRef>
                </c:ext>
              </c:extLst>
              <c:f>('Design Data'!$E$81:$E$83,'Design Data'!$E$85)</c:f>
              <c:numCache>
                <c:formatCode>0%</c:formatCode>
                <c:ptCount val="4"/>
                <c:pt idx="0">
                  <c:v>0.76470588235294112</c:v>
                </c:pt>
                <c:pt idx="1">
                  <c:v>0.11764705882352941</c:v>
                </c:pt>
                <c:pt idx="2">
                  <c:v>5.8823529411764705E-2</c:v>
                </c:pt>
                <c:pt idx="3">
                  <c:v>5.8823529411764705E-2</c:v>
                </c:pt>
              </c:numCache>
            </c:numRef>
          </c:val>
          <c:extLst>
            <c:ext xmlns:c16="http://schemas.microsoft.com/office/drawing/2014/chart" uri="{C3380CC4-5D6E-409C-BE32-E72D297353CC}">
              <c16:uniqueId val="{00000002-DE7E-4044-9625-32414955D0FC}"/>
            </c:ext>
          </c:extLst>
        </c:ser>
        <c:dLbls>
          <c:showLegendKey val="0"/>
          <c:showVal val="0"/>
          <c:showCatName val="0"/>
          <c:showSerName val="0"/>
          <c:showPercent val="0"/>
          <c:showBubbleSize val="0"/>
        </c:dLbls>
        <c:gapWidth val="182"/>
        <c:axId val="928885816"/>
        <c:axId val="928886800"/>
      </c:barChart>
      <c:catAx>
        <c:axId val="928885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86800"/>
        <c:crosses val="autoZero"/>
        <c:auto val="1"/>
        <c:lblAlgn val="ctr"/>
        <c:lblOffset val="100"/>
        <c:noMultiLvlLbl val="0"/>
      </c:catAx>
      <c:valAx>
        <c:axId val="9288868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85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How</a:t>
            </a:r>
            <a:r>
              <a:rPr lang="en-US" sz="1800" baseline="0"/>
              <a:t> Affected People Will Participate</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w="19050">
              <a:solidFill>
                <a:schemeClr val="lt1"/>
              </a:solidFill>
            </a:ln>
            <a:effectLst/>
          </c:spPr>
          <c:invertIfNegative val="0"/>
          <c:cat>
            <c:strRef>
              <c:f>'Design Data'!$C$89:$C$93</c:f>
              <c:strCache>
                <c:ptCount val="5"/>
                <c:pt idx="0">
                  <c:v>Assessing needs</c:v>
                </c:pt>
                <c:pt idx="1">
                  <c:v>Designing activities</c:v>
                </c:pt>
                <c:pt idx="2">
                  <c:v>Delivering assistance</c:v>
                </c:pt>
                <c:pt idx="3">
                  <c:v>Reviewing, changing</c:v>
                </c:pt>
                <c:pt idx="4">
                  <c:v>Not involved</c:v>
                </c:pt>
              </c:strCache>
            </c:strRef>
          </c:cat>
          <c:val>
            <c:numRef>
              <c:f>'Design Data'!$E$89:$E$93</c:f>
              <c:numCache>
                <c:formatCode>0%</c:formatCode>
                <c:ptCount val="5"/>
                <c:pt idx="0">
                  <c:v>0.52941176470588236</c:v>
                </c:pt>
                <c:pt idx="1">
                  <c:v>0.6470588235294118</c:v>
                </c:pt>
                <c:pt idx="2">
                  <c:v>0.47058823529411764</c:v>
                </c:pt>
                <c:pt idx="3">
                  <c:v>0.41176470588235292</c:v>
                </c:pt>
                <c:pt idx="4">
                  <c:v>0.11764705882352941</c:v>
                </c:pt>
              </c:numCache>
            </c:numRef>
          </c:val>
          <c:extLst>
            <c:ext xmlns:c16="http://schemas.microsoft.com/office/drawing/2014/chart" uri="{C3380CC4-5D6E-409C-BE32-E72D297353CC}">
              <c16:uniqueId val="{00000000-8DFB-4CA6-A7A7-E4D5DFF698D3}"/>
            </c:ext>
          </c:extLst>
        </c:ser>
        <c:dLbls>
          <c:showLegendKey val="0"/>
          <c:showVal val="0"/>
          <c:showCatName val="0"/>
          <c:showSerName val="0"/>
          <c:showPercent val="0"/>
          <c:showBubbleSize val="0"/>
        </c:dLbls>
        <c:gapWidth val="150"/>
        <c:axId val="928858272"/>
        <c:axId val="928856304"/>
      </c:barChart>
      <c:valAx>
        <c:axId val="9288563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8858272"/>
        <c:crosses val="autoZero"/>
        <c:crossBetween val="between"/>
      </c:valAx>
      <c:catAx>
        <c:axId val="92885827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5630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Who Participates?  Gender</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2"/>
            </a:solidFill>
            <a:ln>
              <a:noFill/>
            </a:ln>
            <a:effectLst/>
          </c:spPr>
          <c:invertIfNegative val="0"/>
          <c:cat>
            <c:strRef>
              <c:f>'Design Data'!$C$96:$C$101</c:f>
              <c:strCache>
                <c:ptCount val="6"/>
                <c:pt idx="0">
                  <c:v>Women</c:v>
                </c:pt>
                <c:pt idx="1">
                  <c:v>Girls</c:v>
                </c:pt>
                <c:pt idx="2">
                  <c:v>Boys</c:v>
                </c:pt>
                <c:pt idx="3">
                  <c:v>Men</c:v>
                </c:pt>
                <c:pt idx="4">
                  <c:v>Diverse gender</c:v>
                </c:pt>
                <c:pt idx="5">
                  <c:v>Gender not specified</c:v>
                </c:pt>
              </c:strCache>
            </c:strRef>
          </c:cat>
          <c:val>
            <c:numRef>
              <c:f>'Design Data'!$E$96:$E$101</c:f>
              <c:numCache>
                <c:formatCode>0%</c:formatCode>
                <c:ptCount val="6"/>
                <c:pt idx="0">
                  <c:v>0.88235294117647056</c:v>
                </c:pt>
                <c:pt idx="1">
                  <c:v>0.76470588235294112</c:v>
                </c:pt>
                <c:pt idx="2">
                  <c:v>0.58823529411764708</c:v>
                </c:pt>
                <c:pt idx="3">
                  <c:v>0.76470588235294112</c:v>
                </c:pt>
                <c:pt idx="4">
                  <c:v>0.70588235294117652</c:v>
                </c:pt>
                <c:pt idx="5">
                  <c:v>0</c:v>
                </c:pt>
              </c:numCache>
            </c:numRef>
          </c:val>
          <c:extLst>
            <c:ext xmlns:c16="http://schemas.microsoft.com/office/drawing/2014/chart" uri="{C3380CC4-5D6E-409C-BE32-E72D297353CC}">
              <c16:uniqueId val="{00000000-76EF-446E-B80E-29701D9EEB02}"/>
            </c:ext>
          </c:extLst>
        </c:ser>
        <c:dLbls>
          <c:showLegendKey val="0"/>
          <c:showVal val="0"/>
          <c:showCatName val="0"/>
          <c:showSerName val="0"/>
          <c:showPercent val="0"/>
          <c:showBubbleSize val="0"/>
        </c:dLbls>
        <c:gapWidth val="219"/>
        <c:overlap val="-27"/>
        <c:axId val="790620016"/>
        <c:axId val="790622968"/>
      </c:barChart>
      <c:catAx>
        <c:axId val="79062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0622968"/>
        <c:crosses val="autoZero"/>
        <c:auto val="1"/>
        <c:lblAlgn val="ctr"/>
        <c:lblOffset val="100"/>
        <c:noMultiLvlLbl val="0"/>
      </c:catAx>
      <c:valAx>
        <c:axId val="790622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620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Who Participates?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f>'Design Data'!$C$105:$C$111</c:f>
              <c:strCache>
                <c:ptCount val="7"/>
                <c:pt idx="0">
                  <c:v>Young children</c:v>
                </c:pt>
                <c:pt idx="1">
                  <c:v>Children</c:v>
                </c:pt>
                <c:pt idx="2">
                  <c:v>Adolescents</c:v>
                </c:pt>
                <c:pt idx="3">
                  <c:v>Young adults</c:v>
                </c:pt>
                <c:pt idx="4">
                  <c:v>Middle-aged adults</c:v>
                </c:pt>
                <c:pt idx="5">
                  <c:v>Older adults</c:v>
                </c:pt>
                <c:pt idx="6">
                  <c:v>Age not specified</c:v>
                </c:pt>
              </c:strCache>
            </c:strRef>
          </c:cat>
          <c:val>
            <c:numRef>
              <c:f>'Design Data'!$E$105:$E$111</c:f>
              <c:numCache>
                <c:formatCode>0%</c:formatCode>
                <c:ptCount val="7"/>
                <c:pt idx="0">
                  <c:v>0.23529411764705882</c:v>
                </c:pt>
                <c:pt idx="1">
                  <c:v>0.52941176470588236</c:v>
                </c:pt>
                <c:pt idx="2">
                  <c:v>0.47058823529411764</c:v>
                </c:pt>
                <c:pt idx="3">
                  <c:v>0.82352941176470584</c:v>
                </c:pt>
                <c:pt idx="4">
                  <c:v>0.82352941176470584</c:v>
                </c:pt>
                <c:pt idx="5">
                  <c:v>0.52941176470588236</c:v>
                </c:pt>
                <c:pt idx="6">
                  <c:v>5.8823529411764705E-2</c:v>
                </c:pt>
              </c:numCache>
            </c:numRef>
          </c:val>
          <c:extLst>
            <c:ext xmlns:c16="http://schemas.microsoft.com/office/drawing/2014/chart" uri="{C3380CC4-5D6E-409C-BE32-E72D297353CC}">
              <c16:uniqueId val="{00000000-7C65-4E48-A921-7FF51D0AD85D}"/>
            </c:ext>
          </c:extLst>
        </c:ser>
        <c:dLbls>
          <c:showLegendKey val="0"/>
          <c:showVal val="0"/>
          <c:showCatName val="0"/>
          <c:showSerName val="0"/>
          <c:showPercent val="0"/>
          <c:showBubbleSize val="0"/>
        </c:dLbls>
        <c:gapWidth val="182"/>
        <c:axId val="917519936"/>
        <c:axId val="917521576"/>
      </c:barChart>
      <c:catAx>
        <c:axId val="917519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17521576"/>
        <c:crosses val="autoZero"/>
        <c:auto val="1"/>
        <c:lblAlgn val="ctr"/>
        <c:lblOffset val="100"/>
        <c:noMultiLvlLbl val="0"/>
      </c:catAx>
      <c:valAx>
        <c:axId val="917521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519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Participation - Gender &amp;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Data'!$C$115:$C$119</c15:sqref>
                  </c15:fullRef>
                </c:ext>
              </c:extLst>
              <c:f>('Design Data'!$C$115:$C$116,'Design Data'!$C$119)</c:f>
              <c:strCache>
                <c:ptCount val="3"/>
                <c:pt idx="0">
                  <c:v>Code 4 - Gender &amp; Age</c:v>
                </c:pt>
                <c:pt idx="1">
                  <c:v>Code 3 -Gender Only</c:v>
                </c:pt>
                <c:pt idx="2">
                  <c:v>Code 0 - No Participation</c:v>
                </c:pt>
              </c:strCache>
            </c:strRef>
          </c:cat>
          <c:val>
            <c:numRef>
              <c:extLst>
                <c:ext xmlns:c15="http://schemas.microsoft.com/office/drawing/2012/chart" uri="{02D57815-91ED-43cb-92C2-25804820EDAC}">
                  <c15:fullRef>
                    <c15:sqref>'Design Data'!$E$115:$E$119</c15:sqref>
                  </c15:fullRef>
                </c:ext>
              </c:extLst>
              <c:f>('Design Data'!$E$115:$E$116,'Design Data'!$E$119)</c:f>
              <c:numCache>
                <c:formatCode>0%</c:formatCode>
                <c:ptCount val="3"/>
                <c:pt idx="0">
                  <c:v>0.82352941176470584</c:v>
                </c:pt>
                <c:pt idx="1">
                  <c:v>5.8823529411764705E-2</c:v>
                </c:pt>
                <c:pt idx="2">
                  <c:v>0.11764705882352941</c:v>
                </c:pt>
              </c:numCache>
            </c:numRef>
          </c:val>
          <c:extLst>
            <c:ext xmlns:c16="http://schemas.microsoft.com/office/drawing/2014/chart" uri="{C3380CC4-5D6E-409C-BE32-E72D297353CC}">
              <c16:uniqueId val="{00000000-EF8C-437E-A67B-A18AE44203D0}"/>
            </c:ext>
          </c:extLst>
        </c:ser>
        <c:dLbls>
          <c:showLegendKey val="0"/>
          <c:showVal val="0"/>
          <c:showCatName val="0"/>
          <c:showSerName val="0"/>
          <c:showPercent val="0"/>
          <c:showBubbleSize val="0"/>
        </c:dLbls>
        <c:gapWidth val="182"/>
        <c:axId val="782702248"/>
        <c:axId val="782704544"/>
      </c:barChart>
      <c:catAx>
        <c:axId val="782702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2704544"/>
        <c:crosses val="autoZero"/>
        <c:auto val="1"/>
        <c:lblAlgn val="ctr"/>
        <c:lblOffset val="100"/>
        <c:noMultiLvlLbl val="0"/>
      </c:catAx>
      <c:valAx>
        <c:axId val="7827045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702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a:noFill/>
              </a:ln>
              <a:effectLst/>
            </c:spPr>
            <c:extLst>
              <c:ext xmlns:c16="http://schemas.microsoft.com/office/drawing/2014/chart" uri="{C3380CC4-5D6E-409C-BE32-E72D297353CC}">
                <c16:uniqueId val="{00000002-EF39-4496-A486-16B9D9E9CD7B}"/>
              </c:ext>
            </c:extLst>
          </c:dPt>
          <c:dPt>
            <c:idx val="1"/>
            <c:bubble3D val="0"/>
            <c:spPr>
              <a:solidFill>
                <a:schemeClr val="accent2"/>
              </a:solidFill>
              <a:ln>
                <a:noFill/>
              </a:ln>
              <a:effectLst/>
            </c:spPr>
            <c:extLst>
              <c:ext xmlns:c16="http://schemas.microsoft.com/office/drawing/2014/chart" uri="{C3380CC4-5D6E-409C-BE32-E72D297353CC}">
                <c16:uniqueId val="{00000003-B019-47E5-A91E-64AA1EDA0ED9}"/>
              </c:ext>
            </c:extLst>
          </c:dPt>
          <c:dPt>
            <c:idx val="2"/>
            <c:bubble3D val="0"/>
            <c:spPr>
              <a:solidFill>
                <a:schemeClr val="accent3"/>
              </a:solidFill>
              <a:ln>
                <a:noFill/>
              </a:ln>
              <a:effectLst/>
            </c:spPr>
            <c:extLst>
              <c:ext xmlns:c16="http://schemas.microsoft.com/office/drawing/2014/chart" uri="{C3380CC4-5D6E-409C-BE32-E72D297353CC}">
                <c16:uniqueId val="{00000001-EF39-4496-A486-16B9D9E9CD7B}"/>
              </c:ext>
            </c:extLst>
          </c:dPt>
          <c:dPt>
            <c:idx val="3"/>
            <c:bubble3D val="0"/>
            <c:spPr>
              <a:solidFill>
                <a:schemeClr val="accent4"/>
              </a:solidFill>
              <a:ln>
                <a:noFill/>
              </a:ln>
              <a:effectLst/>
            </c:spPr>
            <c:extLst>
              <c:ext xmlns:c16="http://schemas.microsoft.com/office/drawing/2014/chart" uri="{C3380CC4-5D6E-409C-BE32-E72D297353CC}">
                <c16:uniqueId val="{00000007-7929-426A-B0C1-0367186A9AD8}"/>
              </c:ext>
            </c:extLst>
          </c:dPt>
          <c:dPt>
            <c:idx val="4"/>
            <c:bubble3D val="0"/>
            <c:spPr>
              <a:solidFill>
                <a:schemeClr val="accent5"/>
              </a:solidFill>
              <a:ln>
                <a:noFill/>
              </a:ln>
              <a:effectLst/>
            </c:spPr>
            <c:extLst>
              <c:ext xmlns:c16="http://schemas.microsoft.com/office/drawing/2014/chart" uri="{C3380CC4-5D6E-409C-BE32-E72D297353CC}">
                <c16:uniqueId val="{00000004-EF39-4496-A486-16B9D9E9CD7B}"/>
              </c:ext>
            </c:extLst>
          </c:dPt>
          <c:dLbls>
            <c:dLbl>
              <c:idx val="0"/>
              <c:layout>
                <c:manualLayout>
                  <c:x val="-0.18346349006017285"/>
                  <c:y val="0.1744898251143743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39-4496-A486-16B9D9E9CD7B}"/>
                </c:ext>
              </c:extLst>
            </c:dLbl>
            <c:dLbl>
              <c:idx val="1"/>
              <c:layout>
                <c:manualLayout>
                  <c:x val="-0.14119504465893878"/>
                  <c:y val="-0.2373324918529550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19-47E5-A91E-64AA1EDA0ED9}"/>
                </c:ext>
              </c:extLst>
            </c:dLbl>
            <c:dLbl>
              <c:idx val="2"/>
              <c:layout>
                <c:manualLayout>
                  <c:x val="0.20459706795947896"/>
                  <c:y val="-3.82158818130065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39-4496-A486-16B9D9E9CD7B}"/>
                </c:ext>
              </c:extLst>
            </c:dLbl>
            <c:dLbl>
              <c:idx val="3"/>
              <c:delete val="1"/>
              <c:extLst>
                <c:ext xmlns:c15="http://schemas.microsoft.com/office/drawing/2012/chart" uri="{CE6537A1-D6FC-4f65-9D91-7224C49458BB}"/>
                <c:ext xmlns:c16="http://schemas.microsoft.com/office/drawing/2014/chart" uri="{C3380CC4-5D6E-409C-BE32-E72D297353CC}">
                  <c16:uniqueId val="{00000007-7929-426A-B0C1-0367186A9AD8}"/>
                </c:ext>
              </c:extLst>
            </c:dLbl>
            <c:dLbl>
              <c:idx val="4"/>
              <c:layout>
                <c:manualLayout>
                  <c:x val="0.10649645918106794"/>
                  <c:y val="9.976245390411921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39-4496-A486-16B9D9E9CD7B}"/>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Data'!$C$123:$C$127</c:f>
              <c:strCache>
                <c:ptCount val="5"/>
                <c:pt idx="0">
                  <c:v>Indicators measure needs met</c:v>
                </c:pt>
                <c:pt idx="1">
                  <c:v>Indicators measure activities delivered</c:v>
                </c:pt>
                <c:pt idx="2">
                  <c:v>Indicators measure BOTH needs met &amp; activities delivered</c:v>
                </c:pt>
                <c:pt idx="3">
                  <c:v>Indicators unrelated to benefits</c:v>
                </c:pt>
                <c:pt idx="4">
                  <c:v>No indicators</c:v>
                </c:pt>
              </c:strCache>
            </c:strRef>
          </c:cat>
          <c:val>
            <c:numRef>
              <c:f>'Design Data'!$E$123:$E$127</c:f>
              <c:numCache>
                <c:formatCode>0%</c:formatCode>
                <c:ptCount val="5"/>
                <c:pt idx="0">
                  <c:v>0.29411764705882354</c:v>
                </c:pt>
                <c:pt idx="1">
                  <c:v>0.29411764705882354</c:v>
                </c:pt>
                <c:pt idx="2">
                  <c:v>0.29411764705882354</c:v>
                </c:pt>
                <c:pt idx="3">
                  <c:v>0</c:v>
                </c:pt>
                <c:pt idx="4">
                  <c:v>0.11764705882352941</c:v>
                </c:pt>
              </c:numCache>
            </c:numRef>
          </c:val>
          <c:extLst>
            <c:ext xmlns:c16="http://schemas.microsoft.com/office/drawing/2014/chart" uri="{C3380CC4-5D6E-409C-BE32-E72D297353CC}">
              <c16:uniqueId val="{00000000-EF39-4496-A486-16B9D9E9CD7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a:t>
            </a:r>
            <a:r>
              <a:rPr lang="en-US" sz="1800" baseline="0"/>
              <a:t> disaggregation - Gender</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Data'!$C$131:$C$138</c15:sqref>
                  </c15:fullRef>
                </c:ext>
              </c:extLst>
              <c:f>('Design Data'!$C$131:$C$135,'Design Data'!$C$138)</c:f>
              <c:strCache>
                <c:ptCount val="6"/>
                <c:pt idx="0">
                  <c:v>Women</c:v>
                </c:pt>
                <c:pt idx="1">
                  <c:v>Girls</c:v>
                </c:pt>
                <c:pt idx="2">
                  <c:v>Boys</c:v>
                </c:pt>
                <c:pt idx="3">
                  <c:v>Men</c:v>
                </c:pt>
                <c:pt idx="4">
                  <c:v>Diverse gender</c:v>
                </c:pt>
                <c:pt idx="5">
                  <c:v>Gender not specified</c:v>
                </c:pt>
              </c:strCache>
            </c:strRef>
          </c:cat>
          <c:val>
            <c:numRef>
              <c:extLst>
                <c:ext xmlns:c15="http://schemas.microsoft.com/office/drawing/2012/chart" uri="{02D57815-91ED-43cb-92C2-25804820EDAC}">
                  <c15:fullRef>
                    <c15:sqref>'Design Data'!$E$131:$E$138</c15:sqref>
                  </c15:fullRef>
                </c:ext>
              </c:extLst>
              <c:f>('Design Data'!$E$131:$E$135,'Design Data'!$E$138)</c:f>
              <c:numCache>
                <c:formatCode>0%</c:formatCode>
                <c:ptCount val="6"/>
                <c:pt idx="0">
                  <c:v>0.76470588235294112</c:v>
                </c:pt>
                <c:pt idx="1">
                  <c:v>0.6470588235294118</c:v>
                </c:pt>
                <c:pt idx="2">
                  <c:v>0.52941176470588236</c:v>
                </c:pt>
                <c:pt idx="3">
                  <c:v>0.52941176470588236</c:v>
                </c:pt>
                <c:pt idx="4">
                  <c:v>0.41176470588235292</c:v>
                </c:pt>
                <c:pt idx="5">
                  <c:v>5.8823529411764705E-2</c:v>
                </c:pt>
              </c:numCache>
            </c:numRef>
          </c:val>
          <c:extLst>
            <c:ext xmlns:c16="http://schemas.microsoft.com/office/drawing/2014/chart" uri="{C3380CC4-5D6E-409C-BE32-E72D297353CC}">
              <c16:uniqueId val="{00000000-F885-47C3-908E-62651FFD587C}"/>
            </c:ext>
          </c:extLst>
        </c:ser>
        <c:dLbls>
          <c:showLegendKey val="0"/>
          <c:showVal val="0"/>
          <c:showCatName val="0"/>
          <c:showSerName val="0"/>
          <c:showPercent val="0"/>
          <c:showBubbleSize val="0"/>
        </c:dLbls>
        <c:gapWidth val="182"/>
        <c:axId val="967604768"/>
        <c:axId val="967602472"/>
      </c:barChart>
      <c:catAx>
        <c:axId val="967604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67602472"/>
        <c:crosses val="autoZero"/>
        <c:auto val="1"/>
        <c:lblAlgn val="ctr"/>
        <c:lblOffset val="100"/>
        <c:noMultiLvlLbl val="0"/>
      </c:catAx>
      <c:valAx>
        <c:axId val="967602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604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 Disaggregation -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Data'!$C$142:$C$150</c15:sqref>
                  </c15:fullRef>
                </c:ext>
              </c:extLst>
              <c:f>('Design Data'!$C$142:$C$147,'Design Data'!$C$150)</c:f>
              <c:strCache>
                <c:ptCount val="7"/>
                <c:pt idx="0">
                  <c:v>Young children</c:v>
                </c:pt>
                <c:pt idx="1">
                  <c:v>Children</c:v>
                </c:pt>
                <c:pt idx="2">
                  <c:v>Adolescents</c:v>
                </c:pt>
                <c:pt idx="3">
                  <c:v>Young adults</c:v>
                </c:pt>
                <c:pt idx="4">
                  <c:v>Middle-aged adults</c:v>
                </c:pt>
                <c:pt idx="5">
                  <c:v>Older adults</c:v>
                </c:pt>
                <c:pt idx="6">
                  <c:v>Age not specified</c:v>
                </c:pt>
              </c:strCache>
            </c:strRef>
          </c:cat>
          <c:val>
            <c:numRef>
              <c:extLst>
                <c:ext xmlns:c15="http://schemas.microsoft.com/office/drawing/2012/chart" uri="{02D57815-91ED-43cb-92C2-25804820EDAC}">
                  <c15:fullRef>
                    <c15:sqref>'Design Data'!$E$142:$E$150</c15:sqref>
                  </c15:fullRef>
                </c:ext>
              </c:extLst>
              <c:f>('Design Data'!$E$142:$E$147,'Design Data'!$E$150)</c:f>
              <c:numCache>
                <c:formatCode>0%</c:formatCode>
                <c:ptCount val="7"/>
                <c:pt idx="0">
                  <c:v>5.8823529411764705E-2</c:v>
                </c:pt>
                <c:pt idx="1">
                  <c:v>0.47058823529411764</c:v>
                </c:pt>
                <c:pt idx="2">
                  <c:v>0.35294117647058826</c:v>
                </c:pt>
                <c:pt idx="3">
                  <c:v>0.35294117647058826</c:v>
                </c:pt>
                <c:pt idx="4">
                  <c:v>0.47058823529411764</c:v>
                </c:pt>
                <c:pt idx="5">
                  <c:v>0.35294117647058826</c:v>
                </c:pt>
                <c:pt idx="6">
                  <c:v>0.17647058823529413</c:v>
                </c:pt>
              </c:numCache>
            </c:numRef>
          </c:val>
          <c:extLst>
            <c:ext xmlns:c16="http://schemas.microsoft.com/office/drawing/2014/chart" uri="{C3380CC4-5D6E-409C-BE32-E72D297353CC}">
              <c16:uniqueId val="{00000000-03DD-4D61-9457-4DBCA2646A1A}"/>
            </c:ext>
          </c:extLst>
        </c:ser>
        <c:dLbls>
          <c:showLegendKey val="0"/>
          <c:showVal val="0"/>
          <c:showCatName val="0"/>
          <c:showSerName val="0"/>
          <c:showPercent val="0"/>
          <c:showBubbleSize val="0"/>
        </c:dLbls>
        <c:gapWidth val="182"/>
        <c:axId val="782716680"/>
        <c:axId val="782717008"/>
      </c:barChart>
      <c:catAx>
        <c:axId val="782716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2717008"/>
        <c:crosses val="autoZero"/>
        <c:auto val="1"/>
        <c:lblAlgn val="ctr"/>
        <c:lblOffset val="100"/>
        <c:noMultiLvlLbl val="0"/>
      </c:catAx>
      <c:valAx>
        <c:axId val="7827170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716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Indicators - Gender &amp;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Data'!$C$154:$C$158</c15:sqref>
                  </c15:fullRef>
                </c:ext>
              </c:extLst>
              <c:f>('Design Data'!$C$154:$C$155,'Design Data'!$C$157:$C$158)</c:f>
              <c:strCache>
                <c:ptCount val="4"/>
                <c:pt idx="0">
                  <c:v>Code 4 - Gender &amp; Age</c:v>
                </c:pt>
                <c:pt idx="1">
                  <c:v>Code 3 -Gender Only</c:v>
                </c:pt>
                <c:pt idx="2">
                  <c:v>Code 1 - No gender or age </c:v>
                </c:pt>
                <c:pt idx="3">
                  <c:v>Code 0 - No Benefit Indicators</c:v>
                </c:pt>
              </c:strCache>
            </c:strRef>
          </c:cat>
          <c:val>
            <c:numRef>
              <c:extLst>
                <c:ext xmlns:c15="http://schemas.microsoft.com/office/drawing/2012/chart" uri="{02D57815-91ED-43cb-92C2-25804820EDAC}">
                  <c15:fullRef>
                    <c15:sqref>'Design Data'!$E$154:$E$158</c15:sqref>
                  </c15:fullRef>
                </c:ext>
              </c:extLst>
              <c:f>('Design Data'!$E$154:$E$155,'Design Data'!$E$157:$E$158)</c:f>
              <c:numCache>
                <c:formatCode>0%</c:formatCode>
                <c:ptCount val="4"/>
                <c:pt idx="0">
                  <c:v>0.58823529411764708</c:v>
                </c:pt>
                <c:pt idx="1">
                  <c:v>0.17647058823529413</c:v>
                </c:pt>
                <c:pt idx="2">
                  <c:v>0.11764705882352941</c:v>
                </c:pt>
                <c:pt idx="3">
                  <c:v>0.11764705882352941</c:v>
                </c:pt>
              </c:numCache>
            </c:numRef>
          </c:val>
          <c:extLst>
            <c:ext xmlns:c16="http://schemas.microsoft.com/office/drawing/2014/chart" uri="{C3380CC4-5D6E-409C-BE32-E72D297353CC}">
              <c16:uniqueId val="{00000000-F9FB-4248-BF77-D6B587C78A95}"/>
            </c:ext>
          </c:extLst>
        </c:ser>
        <c:dLbls>
          <c:showLegendKey val="0"/>
          <c:showVal val="0"/>
          <c:showCatName val="0"/>
          <c:showSerName val="0"/>
          <c:showPercent val="0"/>
          <c:showBubbleSize val="0"/>
        </c:dLbls>
        <c:gapWidth val="182"/>
        <c:axId val="967700528"/>
        <c:axId val="967693312"/>
      </c:barChart>
      <c:catAx>
        <c:axId val="967700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67693312"/>
        <c:crosses val="autoZero"/>
        <c:auto val="1"/>
        <c:lblAlgn val="ctr"/>
        <c:lblOffset val="100"/>
        <c:noMultiLvlLbl val="0"/>
      </c:catAx>
      <c:valAx>
        <c:axId val="967693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700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Gender &amp; Age in Key Project Elements (Codes)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'Coding Data'!$A$2</c:f>
              <c:strCache>
                <c:ptCount val="1"/>
                <c:pt idx="0">
                  <c:v>Code 4 - Gender &amp; Age Addressed</c:v>
                </c:pt>
              </c:strCache>
            </c:strRef>
          </c:tx>
          <c:spPr>
            <a:solidFill>
              <a:schemeClr val="accent1"/>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Data'!$B$2:$J$2</c:f>
              <c:numCache>
                <c:formatCode>0%</c:formatCode>
                <c:ptCount val="4"/>
                <c:pt idx="0">
                  <c:v>0.52941176470588236</c:v>
                </c:pt>
                <c:pt idx="1">
                  <c:v>0.76470588235294112</c:v>
                </c:pt>
                <c:pt idx="2">
                  <c:v>0.82352941176470584</c:v>
                </c:pt>
                <c:pt idx="3">
                  <c:v>0.58823529411764708</c:v>
                </c:pt>
              </c:numCache>
            </c:numRef>
          </c:val>
          <c:extLst>
            <c:ext xmlns:c16="http://schemas.microsoft.com/office/drawing/2014/chart" uri="{C3380CC4-5D6E-409C-BE32-E72D297353CC}">
              <c16:uniqueId val="{00000000-3535-44BD-A47B-84EE75123D51}"/>
            </c:ext>
          </c:extLst>
        </c:ser>
        <c:ser>
          <c:idx val="1"/>
          <c:order val="1"/>
          <c:tx>
            <c:strRef>
              <c:f>'Coding Data'!$A$3</c:f>
              <c:strCache>
                <c:ptCount val="1"/>
                <c:pt idx="0">
                  <c:v>Code 3 - Gender (only) Addressed</c:v>
                </c:pt>
              </c:strCache>
            </c:strRef>
          </c:tx>
          <c:spPr>
            <a:solidFill>
              <a:schemeClr val="accent2"/>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Data'!$B$3:$J$3</c:f>
              <c:numCache>
                <c:formatCode>0%</c:formatCode>
                <c:ptCount val="4"/>
                <c:pt idx="0">
                  <c:v>5.8823529411764705E-2</c:v>
                </c:pt>
                <c:pt idx="1">
                  <c:v>0.11764705882352941</c:v>
                </c:pt>
                <c:pt idx="2">
                  <c:v>5.8823529411764705E-2</c:v>
                </c:pt>
                <c:pt idx="3">
                  <c:v>0.17647058823529413</c:v>
                </c:pt>
              </c:numCache>
            </c:numRef>
          </c:val>
          <c:extLst>
            <c:ext xmlns:c16="http://schemas.microsoft.com/office/drawing/2014/chart" uri="{C3380CC4-5D6E-409C-BE32-E72D297353CC}">
              <c16:uniqueId val="{00000001-3535-44BD-A47B-84EE75123D51}"/>
            </c:ext>
          </c:extLst>
        </c:ser>
        <c:ser>
          <c:idx val="2"/>
          <c:order val="2"/>
          <c:tx>
            <c:strRef>
              <c:f>'Coding Data'!$A$4</c:f>
              <c:strCache>
                <c:ptCount val="1"/>
                <c:pt idx="0">
                  <c:v>Code 2 - Age (only) Addressed</c:v>
                </c:pt>
              </c:strCache>
            </c:strRef>
          </c:tx>
          <c:spPr>
            <a:solidFill>
              <a:schemeClr val="accent3"/>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Data'!$B$4:$J$4</c:f>
              <c:numCache>
                <c:formatCode>0%</c:formatCode>
                <c:ptCount val="4"/>
                <c:pt idx="0">
                  <c:v>0</c:v>
                </c:pt>
                <c:pt idx="1">
                  <c:v>5.8823529411764705E-2</c:v>
                </c:pt>
                <c:pt idx="2">
                  <c:v>0</c:v>
                </c:pt>
                <c:pt idx="3">
                  <c:v>0</c:v>
                </c:pt>
              </c:numCache>
            </c:numRef>
          </c:val>
          <c:extLst>
            <c:ext xmlns:c16="http://schemas.microsoft.com/office/drawing/2014/chart" uri="{C3380CC4-5D6E-409C-BE32-E72D297353CC}">
              <c16:uniqueId val="{00000002-3535-44BD-A47B-84EE75123D51}"/>
            </c:ext>
          </c:extLst>
        </c:ser>
        <c:ser>
          <c:idx val="3"/>
          <c:order val="3"/>
          <c:tx>
            <c:strRef>
              <c:f>'Coding Data'!$A$5</c:f>
              <c:strCache>
                <c:ptCount val="1"/>
                <c:pt idx="0">
                  <c:v>Code 1 - Neither gender/age</c:v>
                </c:pt>
              </c:strCache>
            </c:strRef>
          </c:tx>
          <c:spPr>
            <a:solidFill>
              <a:schemeClr val="accent4"/>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Data'!$B$5:$J$5</c:f>
              <c:numCache>
                <c:formatCode>0%</c:formatCode>
                <c:ptCount val="4"/>
                <c:pt idx="0">
                  <c:v>0</c:v>
                </c:pt>
                <c:pt idx="1">
                  <c:v>0</c:v>
                </c:pt>
                <c:pt idx="2">
                  <c:v>0</c:v>
                </c:pt>
                <c:pt idx="3">
                  <c:v>0.11764705882352941</c:v>
                </c:pt>
              </c:numCache>
            </c:numRef>
          </c:val>
          <c:extLst>
            <c:ext xmlns:c16="http://schemas.microsoft.com/office/drawing/2014/chart" uri="{C3380CC4-5D6E-409C-BE32-E72D297353CC}">
              <c16:uniqueId val="{00000003-3535-44BD-A47B-84EE75123D51}"/>
            </c:ext>
          </c:extLst>
        </c:ser>
        <c:ser>
          <c:idx val="4"/>
          <c:order val="4"/>
          <c:tx>
            <c:strRef>
              <c:f>'Coding Data'!$A$6</c:f>
              <c:strCache>
                <c:ptCount val="1"/>
                <c:pt idx="0">
                  <c:v>0 - Element not present</c:v>
                </c:pt>
              </c:strCache>
            </c:strRef>
          </c:tx>
          <c:spPr>
            <a:solidFill>
              <a:schemeClr val="accent5"/>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Data'!$B$6:$J$6</c:f>
              <c:numCache>
                <c:formatCode>0%</c:formatCode>
                <c:ptCount val="4"/>
                <c:pt idx="0">
                  <c:v>0.41176470588235292</c:v>
                </c:pt>
                <c:pt idx="1">
                  <c:v>5.8823529411764705E-2</c:v>
                </c:pt>
                <c:pt idx="2">
                  <c:v>0.11764705882352941</c:v>
                </c:pt>
                <c:pt idx="3">
                  <c:v>0.11764705882352941</c:v>
                </c:pt>
              </c:numCache>
            </c:numRef>
          </c:val>
          <c:extLst>
            <c:ext xmlns:c16="http://schemas.microsoft.com/office/drawing/2014/chart" uri="{C3380CC4-5D6E-409C-BE32-E72D297353CC}">
              <c16:uniqueId val="{00000004-3535-44BD-A47B-84EE75123D51}"/>
            </c:ext>
          </c:extLst>
        </c:ser>
        <c:dLbls>
          <c:showLegendKey val="0"/>
          <c:showVal val="0"/>
          <c:showCatName val="0"/>
          <c:showSerName val="0"/>
          <c:showPercent val="0"/>
          <c:showBubbleSize val="0"/>
        </c:dLbls>
        <c:gapWidth val="219"/>
        <c:overlap val="-27"/>
        <c:axId val="788372080"/>
        <c:axId val="788371752"/>
      </c:barChart>
      <c:catAx>
        <c:axId val="78837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88371752"/>
        <c:crosses val="autoZero"/>
        <c:auto val="1"/>
        <c:lblAlgn val="ctr"/>
        <c:lblOffset val="100"/>
        <c:noMultiLvlLbl val="0"/>
      </c:catAx>
      <c:valAx>
        <c:axId val="788371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a:t>
                </a:r>
                <a:r>
                  <a:rPr lang="en-US" sz="1200" baseline="0"/>
                  <a:t> of Proposals</a:t>
                </a:r>
                <a:endParaRPr 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37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Project Focus (n=17)</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A-60C8-4B1E-8AFA-528F8C03F6B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60C8-4B1E-8AFA-528F8C03F6B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9-60C8-4B1E-8AFA-528F8C03F6BA}"/>
              </c:ext>
            </c:extLst>
          </c:dPt>
          <c:dLbls>
            <c:dLbl>
              <c:idx val="0"/>
              <c:layout>
                <c:manualLayout>
                  <c:x val="-0.15842478048814038"/>
                  <c:y val="-0.3231177768868931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0C8-4B1E-8AFA-528F8C03F6BA}"/>
                </c:ext>
              </c:extLst>
            </c:dLbl>
            <c:dLbl>
              <c:idx val="1"/>
              <c:layout>
                <c:manualLayout>
                  <c:x val="0.17353308333001577"/>
                  <c:y val="0.21540691772403986"/>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2934228546815585"/>
                      <c:h val="0.16992718388330474"/>
                    </c:manualLayout>
                  </c15:layout>
                </c:ext>
                <c:ext xmlns:c16="http://schemas.microsoft.com/office/drawing/2014/chart" uri="{C3380CC4-5D6E-409C-BE32-E72D297353CC}">
                  <c16:uniqueId val="{00000008-60C8-4B1E-8AFA-528F8C03F6BA}"/>
                </c:ext>
              </c:extLst>
            </c:dLbl>
            <c:dLbl>
              <c:idx val="2"/>
              <c:delete val="1"/>
              <c:extLst>
                <c:ext xmlns:c15="http://schemas.microsoft.com/office/drawing/2012/chart" uri="{CE6537A1-D6FC-4f65-9D91-7224C49458BB}"/>
                <c:ext xmlns:c16="http://schemas.microsoft.com/office/drawing/2014/chart" uri="{C3380CC4-5D6E-409C-BE32-E72D297353CC}">
                  <c16:uniqueId val="{00000009-60C8-4B1E-8AFA-528F8C03F6B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Data'!$C$170:$C$172</c:f>
              <c:strCache>
                <c:ptCount val="3"/>
                <c:pt idx="0">
                  <c:v>Gender mainstreamed</c:v>
                </c:pt>
                <c:pt idx="1">
                  <c:v>Targeted (project purpose is to increase equality)</c:v>
                </c:pt>
                <c:pt idx="2">
                  <c:v>Gender Not Applicable</c:v>
                </c:pt>
              </c:strCache>
            </c:strRef>
          </c:cat>
          <c:val>
            <c:numRef>
              <c:f>'Design Data'!$E$170:$E$172</c:f>
              <c:numCache>
                <c:formatCode>0%</c:formatCode>
                <c:ptCount val="3"/>
                <c:pt idx="0">
                  <c:v>0.76470588235294112</c:v>
                </c:pt>
                <c:pt idx="1">
                  <c:v>0.23529411764705882</c:v>
                </c:pt>
                <c:pt idx="2">
                  <c:v>0</c:v>
                </c:pt>
              </c:numCache>
            </c:numRef>
          </c:val>
          <c:extLst>
            <c:ext xmlns:c16="http://schemas.microsoft.com/office/drawing/2014/chart" uri="{C3380CC4-5D6E-409C-BE32-E72D297353CC}">
              <c16:uniqueId val="{00000007-60C8-4B1E-8AFA-528F8C03F6BA}"/>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What</a:t>
            </a:r>
            <a:r>
              <a:rPr lang="en-US" sz="1800" baseline="0"/>
              <a:t> does the analysis consider? </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8-7E98-4E3C-A466-B2C0B94BFD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7E98-4E3C-A466-B2C0B94BFD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7E98-4E3C-A466-B2C0B94BFDF5}"/>
              </c:ext>
            </c:extLst>
          </c:dPt>
          <c:dLbls>
            <c:dLbl>
              <c:idx val="0"/>
              <c:layout>
                <c:manualLayout>
                  <c:x val="-0.21329285843860074"/>
                  <c:y val="6.439018598843077E-2"/>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98-4E3C-A466-B2C0B94BFDF5}"/>
                </c:ext>
              </c:extLst>
            </c:dLbl>
            <c:dLbl>
              <c:idx val="1"/>
              <c:layout>
                <c:manualLayout>
                  <c:x val="1.6621903126770518E-2"/>
                  <c:y val="-0.2330546559922754"/>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98-4E3C-A466-B2C0B94BFDF5}"/>
                </c:ext>
              </c:extLst>
            </c:dLbl>
            <c:dLbl>
              <c:idx val="2"/>
              <c:layout>
                <c:manualLayout>
                  <c:x val="0.2219825770387113"/>
                  <c:y val="5.1530697316021813E-2"/>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948731229459765"/>
                      <c:h val="8.8105737044879728E-2"/>
                    </c:manualLayout>
                  </c15:layout>
                </c:ext>
                <c:ext xmlns:c16="http://schemas.microsoft.com/office/drawing/2014/chart" uri="{C3380CC4-5D6E-409C-BE32-E72D297353CC}">
                  <c16:uniqueId val="{0000000C-7E98-4E3C-A466-B2C0B94BFDF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Data'!$C$24:$C$26</c:f>
              <c:strCache>
                <c:ptCount val="3"/>
                <c:pt idx="0">
                  <c:v>Needs, roles and dynamics</c:v>
                </c:pt>
                <c:pt idx="1">
                  <c:v>Needs</c:v>
                </c:pt>
                <c:pt idx="2">
                  <c:v>No needs analysis yet</c:v>
                </c:pt>
              </c:strCache>
            </c:strRef>
          </c:cat>
          <c:val>
            <c:numRef>
              <c:f>'Design Data'!$E$24:$E$26</c:f>
              <c:numCache>
                <c:formatCode>0%</c:formatCode>
                <c:ptCount val="3"/>
                <c:pt idx="0">
                  <c:v>0.41176470588235292</c:v>
                </c:pt>
                <c:pt idx="1">
                  <c:v>0.17647058823529413</c:v>
                </c:pt>
                <c:pt idx="2">
                  <c:v>0.41176470588235292</c:v>
                </c:pt>
              </c:numCache>
            </c:numRef>
          </c:val>
          <c:extLst>
            <c:ext xmlns:c16="http://schemas.microsoft.com/office/drawing/2014/chart" uri="{C3380CC4-5D6E-409C-BE32-E72D297353CC}">
              <c16:uniqueId val="{0000000D-7E98-4E3C-A466-B2C0B94BFDF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Groups</a:t>
            </a:r>
            <a:r>
              <a:rPr lang="en-US" sz="1800" baseline="0"/>
              <a:t> discussed in the Analysis - Gender</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2"/>
            </a:solidFill>
            <a:ln>
              <a:noFill/>
            </a:ln>
            <a:effectLst/>
          </c:spPr>
          <c:invertIfNegative val="0"/>
          <c:cat>
            <c:strRef>
              <c:f>'Design Data'!$C$29:$C$33</c:f>
              <c:strCache>
                <c:ptCount val="5"/>
                <c:pt idx="0">
                  <c:v>Women</c:v>
                </c:pt>
                <c:pt idx="1">
                  <c:v>Girls</c:v>
                </c:pt>
                <c:pt idx="2">
                  <c:v>Boys</c:v>
                </c:pt>
                <c:pt idx="3">
                  <c:v>Men</c:v>
                </c:pt>
                <c:pt idx="4">
                  <c:v>Diverse gender</c:v>
                </c:pt>
              </c:strCache>
            </c:strRef>
          </c:cat>
          <c:val>
            <c:numRef>
              <c:f>'Design Data'!$E$29:$E$33</c:f>
              <c:numCache>
                <c:formatCode>0%</c:formatCode>
                <c:ptCount val="5"/>
                <c:pt idx="0">
                  <c:v>0.52941176470588236</c:v>
                </c:pt>
                <c:pt idx="1">
                  <c:v>0.52941176470588236</c:v>
                </c:pt>
                <c:pt idx="2">
                  <c:v>0.35294117647058826</c:v>
                </c:pt>
                <c:pt idx="3">
                  <c:v>0.35294117647058826</c:v>
                </c:pt>
                <c:pt idx="4">
                  <c:v>0.41176470588235292</c:v>
                </c:pt>
              </c:numCache>
            </c:numRef>
          </c:val>
          <c:extLst>
            <c:ext xmlns:c16="http://schemas.microsoft.com/office/drawing/2014/chart" uri="{C3380CC4-5D6E-409C-BE32-E72D297353CC}">
              <c16:uniqueId val="{00000000-E8B8-4837-BB77-70B5B1CA2854}"/>
            </c:ext>
          </c:extLst>
        </c:ser>
        <c:dLbls>
          <c:showLegendKey val="0"/>
          <c:showVal val="0"/>
          <c:showCatName val="0"/>
          <c:showSerName val="0"/>
          <c:showPercent val="0"/>
          <c:showBubbleSize val="0"/>
        </c:dLbls>
        <c:gapWidth val="219"/>
        <c:overlap val="-27"/>
        <c:axId val="919440936"/>
        <c:axId val="919443560"/>
      </c:barChart>
      <c:catAx>
        <c:axId val="919440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19443560"/>
        <c:crosses val="autoZero"/>
        <c:auto val="1"/>
        <c:lblAlgn val="ctr"/>
        <c:lblOffset val="100"/>
        <c:noMultiLvlLbl val="0"/>
      </c:catAx>
      <c:valAx>
        <c:axId val="919443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a:p>
                <a:pPr>
                  <a:defRPr sz="1400"/>
                </a:pP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440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Groups discussed in the Analysis -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f>'Design Data'!$C$37:$C$43</c:f>
              <c:strCache>
                <c:ptCount val="7"/>
                <c:pt idx="0">
                  <c:v>Young children</c:v>
                </c:pt>
                <c:pt idx="1">
                  <c:v>Children</c:v>
                </c:pt>
                <c:pt idx="2">
                  <c:v>Adolescents</c:v>
                </c:pt>
                <c:pt idx="3">
                  <c:v>Young adults</c:v>
                </c:pt>
                <c:pt idx="4">
                  <c:v>Middle-aged adults</c:v>
                </c:pt>
                <c:pt idx="5">
                  <c:v>Older adults</c:v>
                </c:pt>
                <c:pt idx="6">
                  <c:v>Age not specified</c:v>
                </c:pt>
              </c:strCache>
            </c:strRef>
          </c:cat>
          <c:val>
            <c:numRef>
              <c:f>'Design Data'!$E$37:$E$43</c:f>
              <c:numCache>
                <c:formatCode>0%</c:formatCode>
                <c:ptCount val="7"/>
                <c:pt idx="0">
                  <c:v>5.8823529411764705E-2</c:v>
                </c:pt>
                <c:pt idx="1">
                  <c:v>0.41176470588235292</c:v>
                </c:pt>
                <c:pt idx="2">
                  <c:v>0.35294117647058826</c:v>
                </c:pt>
                <c:pt idx="3">
                  <c:v>0.41176470588235292</c:v>
                </c:pt>
                <c:pt idx="4">
                  <c:v>0.47058823529411764</c:v>
                </c:pt>
                <c:pt idx="5">
                  <c:v>0.35294117647058826</c:v>
                </c:pt>
                <c:pt idx="6">
                  <c:v>5.8823529411764705E-2</c:v>
                </c:pt>
              </c:numCache>
            </c:numRef>
          </c:val>
          <c:extLst>
            <c:ext xmlns:c16="http://schemas.microsoft.com/office/drawing/2014/chart" uri="{C3380CC4-5D6E-409C-BE32-E72D297353CC}">
              <c16:uniqueId val="{00000000-46C4-4EDB-9860-C7F0C9D36534}"/>
            </c:ext>
          </c:extLst>
        </c:ser>
        <c:dLbls>
          <c:showLegendKey val="0"/>
          <c:showVal val="0"/>
          <c:showCatName val="0"/>
          <c:showSerName val="0"/>
          <c:showPercent val="0"/>
          <c:showBubbleSize val="0"/>
        </c:dLbls>
        <c:gapWidth val="182"/>
        <c:axId val="790625264"/>
        <c:axId val="790619032"/>
      </c:barChart>
      <c:catAx>
        <c:axId val="790625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0619032"/>
        <c:crosses val="autoZero"/>
        <c:auto val="1"/>
        <c:lblAlgn val="ctr"/>
        <c:lblOffset val="100"/>
        <c:noMultiLvlLbl val="0"/>
      </c:catAx>
      <c:valAx>
        <c:axId val="7906190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a:t>
                </a:r>
                <a:r>
                  <a:rPr lang="en-US" sz="1400" baseline="0"/>
                  <a:t> Proposals</a:t>
                </a:r>
                <a:endParaRPr lang="en-US" sz="1400"/>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625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Analysis Content - Gender &amp;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Data'!$C$47:$C$51</c15:sqref>
                  </c15:fullRef>
                </c:ext>
              </c:extLst>
              <c:f>('Design Data'!$C$47:$C$48,'Design Data'!$C$51)</c:f>
              <c:strCache>
                <c:ptCount val="3"/>
                <c:pt idx="0">
                  <c:v>Code 4 - Gender &amp; Age</c:v>
                </c:pt>
                <c:pt idx="1">
                  <c:v>Code 3 -Gender Only</c:v>
                </c:pt>
                <c:pt idx="2">
                  <c:v>Code 0 - No Analysis</c:v>
                </c:pt>
              </c:strCache>
            </c:strRef>
          </c:cat>
          <c:val>
            <c:numRef>
              <c:extLst>
                <c:ext xmlns:c15="http://schemas.microsoft.com/office/drawing/2012/chart" uri="{02D57815-91ED-43cb-92C2-25804820EDAC}">
                  <c15:fullRef>
                    <c15:sqref>'Design Data'!$E$47:$E$51</c15:sqref>
                  </c15:fullRef>
                </c:ext>
              </c:extLst>
              <c:f>('Design Data'!$E$47:$E$48,'Design Data'!$E$51)</c:f>
              <c:numCache>
                <c:formatCode>0%</c:formatCode>
                <c:ptCount val="3"/>
                <c:pt idx="0">
                  <c:v>0.52941176470588236</c:v>
                </c:pt>
                <c:pt idx="1">
                  <c:v>5.8823529411764705E-2</c:v>
                </c:pt>
                <c:pt idx="2">
                  <c:v>0.41176470588235292</c:v>
                </c:pt>
              </c:numCache>
            </c:numRef>
          </c:val>
          <c:extLst>
            <c:ext xmlns:c16="http://schemas.microsoft.com/office/drawing/2014/chart" uri="{C3380CC4-5D6E-409C-BE32-E72D297353CC}">
              <c16:uniqueId val="{00000000-B989-496E-8C76-011A31B6CDBD}"/>
            </c:ext>
          </c:extLst>
        </c:ser>
        <c:dLbls>
          <c:showLegendKey val="0"/>
          <c:showVal val="0"/>
          <c:showCatName val="0"/>
          <c:showSerName val="0"/>
          <c:showPercent val="0"/>
          <c:showBubbleSize val="0"/>
        </c:dLbls>
        <c:gapWidth val="182"/>
        <c:axId val="387011560"/>
        <c:axId val="387011888"/>
      </c:barChart>
      <c:catAx>
        <c:axId val="387011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87011888"/>
        <c:crosses val="autoZero"/>
        <c:auto val="1"/>
        <c:lblAlgn val="ctr"/>
        <c:lblOffset val="100"/>
        <c:noMultiLvlLbl val="0"/>
      </c:catAx>
      <c:valAx>
        <c:axId val="387011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011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How</a:t>
            </a:r>
            <a:r>
              <a:rPr lang="en-US" sz="2000" baseline="0"/>
              <a:t> Activities are Tailored</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2-C018-47EC-8F94-0EFA609D96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018-47EC-8F94-0EFA609D96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C018-47EC-8F94-0EFA609D96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C018-47EC-8F94-0EFA609D9611}"/>
              </c:ext>
            </c:extLst>
          </c:dPt>
          <c:dLbls>
            <c:dLbl>
              <c:idx val="0"/>
              <c:layout>
                <c:manualLayout>
                  <c:x val="-0.16189977595303792"/>
                  <c:y val="0.13978500812155725"/>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38048833894337"/>
                      <c:h val="7.5935163287610311E-2"/>
                    </c:manualLayout>
                  </c15:layout>
                </c:ext>
                <c:ext xmlns:c16="http://schemas.microsoft.com/office/drawing/2014/chart" uri="{C3380CC4-5D6E-409C-BE32-E72D297353CC}">
                  <c16:uniqueId val="{00000002-C018-47EC-8F94-0EFA609D9611}"/>
                </c:ext>
              </c:extLst>
            </c:dLbl>
            <c:dLbl>
              <c:idx val="1"/>
              <c:layout>
                <c:manualLayout>
                  <c:x val="-3.2430389399810342E-2"/>
                  <c:y val="-0.2600884738345755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18-47EC-8F94-0EFA609D9611}"/>
                </c:ext>
              </c:extLst>
            </c:dLbl>
            <c:dLbl>
              <c:idx val="2"/>
              <c:layout>
                <c:manualLayout>
                  <c:x val="-7.556147148817563E-2"/>
                  <c:y val="4.587717916395478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018-47EC-8F94-0EFA609D9611}"/>
                </c:ext>
              </c:extLst>
            </c:dLbl>
            <c:dLbl>
              <c:idx val="3"/>
              <c:layout>
                <c:manualLayout>
                  <c:x val="0.18304995748610023"/>
                  <c:y val="0.16208451221160577"/>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3663415361272605"/>
                      <c:h val="0.13249376766734766"/>
                    </c:manualLayout>
                  </c15:layout>
                </c:ext>
                <c:ext xmlns:c16="http://schemas.microsoft.com/office/drawing/2014/chart" uri="{C3380CC4-5D6E-409C-BE32-E72D297353CC}">
                  <c16:uniqueId val="{00000008-C018-47EC-8F94-0EFA609D9611}"/>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Data'!$C$55:$C$58</c:f>
              <c:strCache>
                <c:ptCount val="4"/>
                <c:pt idx="0">
                  <c:v>Needs</c:v>
                </c:pt>
                <c:pt idx="1">
                  <c:v>Different needs, roles and dynamics</c:v>
                </c:pt>
                <c:pt idx="2">
                  <c:v>Activities do not address needs</c:v>
                </c:pt>
                <c:pt idx="3">
                  <c:v>Social gendered barriers &amp; discrimination</c:v>
                </c:pt>
              </c:strCache>
            </c:strRef>
          </c:cat>
          <c:val>
            <c:numRef>
              <c:f>'Design Data'!$E$55:$E$58</c:f>
              <c:numCache>
                <c:formatCode>0%</c:formatCode>
                <c:ptCount val="4"/>
                <c:pt idx="0">
                  <c:v>0.23529411764705882</c:v>
                </c:pt>
                <c:pt idx="1">
                  <c:v>0.47058823529411764</c:v>
                </c:pt>
                <c:pt idx="2">
                  <c:v>5.8823529411764705E-2</c:v>
                </c:pt>
                <c:pt idx="3">
                  <c:v>0.23529411764705882</c:v>
                </c:pt>
              </c:numCache>
            </c:numRef>
          </c:val>
          <c:extLst>
            <c:ext xmlns:c16="http://schemas.microsoft.com/office/drawing/2014/chart" uri="{C3380CC4-5D6E-409C-BE32-E72D297353CC}">
              <c16:uniqueId val="{00000009-C018-47EC-8F94-0EFA609D9611}"/>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A-CAFB-4E38-A001-99CA9DB405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9-CAFB-4E38-A001-99CA9DB405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CAFB-4E38-A001-99CA9DB405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7F-4C76-9EC1-41FAC8607DD5}"/>
                    </c:ext>
                  </c:extLst>
                </c:dPt>
                <c:dLbls>
                  <c:dLbl>
                    <c:idx val="0"/>
                    <c:layout>
                      <c:manualLayout>
                        <c:x val="-0.14772707963056131"/>
                        <c:y val="2.4353188278959111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A-CAFB-4E38-A001-99CA9DB405E2}"/>
                      </c:ext>
                    </c:extLst>
                  </c:dLbl>
                  <c:dLbl>
                    <c:idx val="1"/>
                    <c:layout>
                      <c:manualLayout>
                        <c:x val="0.18575610326886427"/>
                        <c:y val="-4.8083060821694751E-2"/>
                      </c:manualLayout>
                    </c:layout>
                    <c:showLegendKey val="0"/>
                    <c:showVal val="1"/>
                    <c:showCatName val="0"/>
                    <c:showSerName val="0"/>
                    <c:showPercent val="0"/>
                    <c:showBubbleSize val="0"/>
                    <c:extLst>
                      <c:ext uri="{CE6537A1-D6FC-4f65-9D91-7224C49458BB}">
                        <c15:layout>
                          <c:manualLayout>
                            <c:w val="7.5121953527849547E-2"/>
                            <c:h val="6.7556110786908485E-2"/>
                          </c:manualLayout>
                        </c15:layout>
                      </c:ext>
                      <c:ext xmlns:c16="http://schemas.microsoft.com/office/drawing/2014/chart" uri="{C3380CC4-5D6E-409C-BE32-E72D297353CC}">
                        <c16:uniqueId val="{00000009-CAFB-4E38-A001-99CA9DB405E2}"/>
                      </c:ext>
                    </c:extLst>
                  </c:dLbl>
                  <c:dLbl>
                    <c:idx val="2"/>
                    <c:layout>
                      <c:manualLayout>
                        <c:x val="-5.0536586918735145E-2"/>
                        <c:y val="1.1238486637555507E-2"/>
                      </c:manualLayout>
                    </c:layout>
                    <c:showLegendKey val="0"/>
                    <c:showVal val="1"/>
                    <c:showCatName val="0"/>
                    <c:showSerName val="0"/>
                    <c:showPercent val="0"/>
                    <c:showBubbleSize val="0"/>
                    <c:extLst>
                      <c:ext uri="{CE6537A1-D6FC-4f65-9D91-7224C49458BB}">
                        <c15:layout>
                          <c:manualLayout>
                            <c:w val="5.5658538295633976E-2"/>
                            <c:h val="6.7556110786908485E-2"/>
                          </c:manualLayout>
                        </c15:layout>
                      </c:ext>
                      <c:ext xmlns:c16="http://schemas.microsoft.com/office/drawing/2014/chart" uri="{C3380CC4-5D6E-409C-BE32-E72D297353CC}">
                        <c16:uniqueId val="{00000008-CAFB-4E38-A001-99CA9DB405E2}"/>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'Design Data'!$C$55:$C$58</c15:sqref>
                        </c15:formulaRef>
                      </c:ext>
                    </c:extLst>
                    <c:strCache>
                      <c:ptCount val="4"/>
                      <c:pt idx="0">
                        <c:v>Needs</c:v>
                      </c:pt>
                      <c:pt idx="1">
                        <c:v>Different needs, roles and dynamics</c:v>
                      </c:pt>
                      <c:pt idx="2">
                        <c:v>Activities do not address needs</c:v>
                      </c:pt>
                      <c:pt idx="3">
                        <c:v>Social gendered barriers &amp; discrimination</c:v>
                      </c:pt>
                    </c:strCache>
                  </c:strRef>
                </c:cat>
                <c:val>
                  <c:numRef>
                    <c:extLst>
                      <c:ext uri="{02D57815-91ED-43cb-92C2-25804820EDAC}">
                        <c15:formulaRef>
                          <c15:sqref>'Design Data'!$D$55:$D$58</c15:sqref>
                        </c15:formulaRef>
                      </c:ext>
                    </c:extLst>
                    <c:numCache>
                      <c:formatCode>General</c:formatCode>
                      <c:ptCount val="4"/>
                      <c:pt idx="0">
                        <c:v>4</c:v>
                      </c:pt>
                      <c:pt idx="1">
                        <c:v>8</c:v>
                      </c:pt>
                      <c:pt idx="2">
                        <c:v>1</c:v>
                      </c:pt>
                      <c:pt idx="3">
                        <c:v>4</c:v>
                      </c:pt>
                    </c:numCache>
                  </c:numRef>
                </c:val>
                <c:extLst>
                  <c:ext xmlns:c16="http://schemas.microsoft.com/office/drawing/2014/chart" uri="{C3380CC4-5D6E-409C-BE32-E72D297353CC}">
                    <c16:uniqueId val="{00000000-C018-47EC-8F94-0EFA609D9611}"/>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Activities Tailoring - Gender</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cat>
            <c:strRef>
              <c:f>'Design Data'!$C$61:$C$65</c:f>
              <c:strCache>
                <c:ptCount val="5"/>
                <c:pt idx="0">
                  <c:v>Women</c:v>
                </c:pt>
                <c:pt idx="1">
                  <c:v>Girls</c:v>
                </c:pt>
                <c:pt idx="2">
                  <c:v>Boys</c:v>
                </c:pt>
                <c:pt idx="3">
                  <c:v>Men</c:v>
                </c:pt>
                <c:pt idx="4">
                  <c:v>Diverse gender</c:v>
                </c:pt>
              </c:strCache>
            </c:strRef>
          </c:cat>
          <c:val>
            <c:numRef>
              <c:f>'Design Data'!$E$61:$E$65</c:f>
              <c:numCache>
                <c:formatCode>0%</c:formatCode>
                <c:ptCount val="5"/>
                <c:pt idx="0">
                  <c:v>0.82352941176470584</c:v>
                </c:pt>
                <c:pt idx="1">
                  <c:v>0.82352941176470584</c:v>
                </c:pt>
                <c:pt idx="2">
                  <c:v>0.6470588235294118</c:v>
                </c:pt>
                <c:pt idx="3">
                  <c:v>0.47058823529411764</c:v>
                </c:pt>
                <c:pt idx="4">
                  <c:v>0.76470588235294112</c:v>
                </c:pt>
              </c:numCache>
            </c:numRef>
          </c:val>
          <c:extLst>
            <c:ext xmlns:c16="http://schemas.microsoft.com/office/drawing/2014/chart" uri="{C3380CC4-5D6E-409C-BE32-E72D297353CC}">
              <c16:uniqueId val="{00000001-8368-42FF-A500-F9EBFD1B49CC}"/>
            </c:ext>
          </c:extLst>
        </c:ser>
        <c:dLbls>
          <c:showLegendKey val="0"/>
          <c:showVal val="0"/>
          <c:showCatName val="0"/>
          <c:showSerName val="0"/>
          <c:showPercent val="0"/>
          <c:showBubbleSize val="0"/>
        </c:dLbls>
        <c:gapWidth val="219"/>
        <c:overlap val="-27"/>
        <c:axId val="928895000"/>
        <c:axId val="92889270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'Design Data'!$C$61:$C$65</c15:sqref>
                        </c15:formulaRef>
                      </c:ext>
                    </c:extLst>
                    <c:strCache>
                      <c:ptCount val="5"/>
                      <c:pt idx="0">
                        <c:v>Women</c:v>
                      </c:pt>
                      <c:pt idx="1">
                        <c:v>Girls</c:v>
                      </c:pt>
                      <c:pt idx="2">
                        <c:v>Boys</c:v>
                      </c:pt>
                      <c:pt idx="3">
                        <c:v>Men</c:v>
                      </c:pt>
                      <c:pt idx="4">
                        <c:v>Diverse gender</c:v>
                      </c:pt>
                    </c:strCache>
                  </c:strRef>
                </c:cat>
                <c:val>
                  <c:numRef>
                    <c:extLst>
                      <c:ext uri="{02D57815-91ED-43cb-92C2-25804820EDAC}">
                        <c15:formulaRef>
                          <c15:sqref>'Design Data'!$D$61:$D$65</c15:sqref>
                        </c15:formulaRef>
                      </c:ext>
                    </c:extLst>
                    <c:numCache>
                      <c:formatCode>General</c:formatCode>
                      <c:ptCount val="5"/>
                      <c:pt idx="0">
                        <c:v>14</c:v>
                      </c:pt>
                      <c:pt idx="1">
                        <c:v>14</c:v>
                      </c:pt>
                      <c:pt idx="2">
                        <c:v>11</c:v>
                      </c:pt>
                      <c:pt idx="3">
                        <c:v>8</c:v>
                      </c:pt>
                      <c:pt idx="4">
                        <c:v>13</c:v>
                      </c:pt>
                    </c:numCache>
                  </c:numRef>
                </c:val>
                <c:extLst>
                  <c:ext xmlns:c16="http://schemas.microsoft.com/office/drawing/2014/chart" uri="{C3380CC4-5D6E-409C-BE32-E72D297353CC}">
                    <c16:uniqueId val="{00000000-8368-42FF-A500-F9EBFD1B49CC}"/>
                  </c:ext>
                </c:extLst>
              </c15:ser>
            </c15:filteredBarSeries>
          </c:ext>
        </c:extLst>
      </c:barChart>
      <c:catAx>
        <c:axId val="92889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92704"/>
        <c:crosses val="autoZero"/>
        <c:auto val="1"/>
        <c:lblAlgn val="ctr"/>
        <c:lblOffset val="100"/>
        <c:noMultiLvlLbl val="0"/>
      </c:catAx>
      <c:valAx>
        <c:axId val="92889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 of Proposals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9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9826561-4DB5-4700-BD30-211A77394D85}">
  <sheetPr/>
  <sheetViews>
    <sheetView zoomScale="65"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5FDC579-B52C-4E1C-8805-98376CEA7A18}">
  <sheetPr/>
  <sheetViews>
    <sheetView zoomScale="65"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3AE9B46-1A36-4FB6-94B2-BEF836BE6DBA}">
  <sheetPr/>
  <sheetViews>
    <sheetView zoomScale="65"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AEE84B8-8D3A-4180-A1DA-DFAC6EB8A20A}">
  <sheetPr/>
  <sheetViews>
    <sheetView zoomScale="65"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B8A0B49-FA8B-41CE-B911-DF636D393D82}">
  <sheetPr/>
  <sheetViews>
    <sheetView zoomScale="65"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1EA636D-89CA-4881-A979-9FA2907122DE}">
  <sheetPr/>
  <sheetViews>
    <sheetView zoomScale="65"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9265B62-330E-4C16-9A30-FB9ECF90625C}">
  <sheetPr/>
  <sheetViews>
    <sheetView zoomScale="65"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4C049EB-1844-49B9-AEC9-F88838CCC483}">
  <sheetPr/>
  <sheetViews>
    <sheetView zoomScale="65" workbookViewId="0" zoomToFit="1"/>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5C4CA1-AD63-49A8-AE8B-1BF65E62EF13}">
  <sheetPr/>
  <sheetViews>
    <sheetView zoomScale="65"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9B9CF8C-2A3D-4044-B2EB-EB2AA21AFB19}">
  <sheetPr/>
  <sheetViews>
    <sheetView zoomScale="6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75C2FC1-73F2-4D54-98C1-A44107A24FA4}">
  <sheetPr/>
  <sheetViews>
    <sheetView zoomScale="6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6CC55A7-0DA1-4D4E-BEE1-CA453558D3ED}">
  <sheetPr/>
  <sheetViews>
    <sheetView zoomScale="6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58BD231-4F40-414A-ACDE-7E64168EB7C9}">
  <sheetPr/>
  <sheetViews>
    <sheetView zoomScale="65"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2495F6B-A2ED-4359-9DAF-5F637A53EEBA}">
  <sheetPr/>
  <sheetViews>
    <sheetView zoomScale="65"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B7A4E68-0D5A-40B0-8680-5EA2FBF2724D}">
  <sheetPr/>
  <sheetViews>
    <sheetView zoomScale="65"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9248DF-5B48-4322-B216-102A26403AC4}">
  <sheetPr/>
  <sheetViews>
    <sheetView zoomScale="65"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933385-F98C-48FE-ADF4-A0220FEF16D2}">
  <sheetPr/>
  <sheetViews>
    <sheetView zoomScale="65"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193DD36-95A2-445A-A919-EAED48F7DA07}">
  <sheetPr/>
  <sheetViews>
    <sheetView zoomScale="6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53571E95-00E6-4B1D-B5BD-6F3C712E001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D8264E1D-AF76-4C7F-8E85-DBE22AD252B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860583D4-B171-44E8-B32E-D2ED41DD6B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37009F88-64A9-4405-BC74-E797E36EDF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01CB4688-26CD-4072-9785-8B2F5D870B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E9BFF4DF-1C2F-4661-92B5-C4BA90A52A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FEC8034C-B36C-40C4-A16E-924AF9863D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2B794838-8ABC-4A73-B237-DA770B970D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01B44A9F-124B-481D-BADF-CEE4404AC4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EE5E5084-95C2-4F67-A5C3-7CDC816857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DA6AEB12-142A-4FBA-B9A9-DDCAFE849F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FAA5C970-04CE-4595-ADD1-B72434EE02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FABB6A87-E851-497F-8C98-54D44C2A43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F6DACE36-8100-4F20-BC1F-FFECF09D588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54E111E7-6A7E-4A13-BF12-84059C28ED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A6E16E31-5AD8-4E7C-A91F-468939BF8F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41FA3834-0B14-4853-9DAE-75E3D599FA1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E55A21F1-39D2-4232-802E-39D66054A4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IFTON/Desktop/GAM%202019/GAM%20Data,%20Analysis/Iraq%20GAM-HPC%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Tool_DataFile%20RMR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Iraq GAMs"/>
      <sheetName val="GAMs for Accepted HPC"/>
      <sheetName val="GEM A"/>
      <sheetName val="GEM D"/>
      <sheetName val="GEM G"/>
      <sheetName val="GEM J"/>
      <sheetName val="HPC Iraq"/>
    </sheetNames>
    <sheetDataSet>
      <sheetData sheetId="0" refreshError="1"/>
      <sheetData sheetId="1">
        <row r="1">
          <cell r="J1" t="str">
            <v>PJ_GenGrps</v>
          </cell>
          <cell r="K1" t="str">
            <v>PJ_AgeGrps</v>
          </cell>
          <cell r="L1" t="str">
            <v>PJ_ConfirmNA</v>
          </cell>
        </row>
        <row r="2">
          <cell r="J2" t="str">
            <v>W G B M</v>
          </cell>
          <cell r="K2" t="str">
            <v>YC CH AD YA MA OA</v>
          </cell>
        </row>
        <row r="3">
          <cell r="J3" t="str">
            <v>W G B M</v>
          </cell>
          <cell r="K3" t="str">
            <v>YC CH YA MA</v>
          </cell>
        </row>
        <row r="4">
          <cell r="J4" t="str">
            <v>W G B M</v>
          </cell>
          <cell r="K4" t="str">
            <v>YC CH AD YA MA OA</v>
          </cell>
        </row>
        <row r="5">
          <cell r="J5" t="str">
            <v>W G B M</v>
          </cell>
          <cell r="K5" t="str">
            <v>YC CH AD YA MA OA</v>
          </cell>
        </row>
        <row r="6">
          <cell r="J6" t="str">
            <v>W G B M</v>
          </cell>
          <cell r="K6" t="str">
            <v>YC CH AD YA MA OA</v>
          </cell>
        </row>
        <row r="7">
          <cell r="J7" t="str">
            <v>W G B M</v>
          </cell>
          <cell r="K7" t="str">
            <v>YC CH AD YA MA OA</v>
          </cell>
        </row>
        <row r="8">
          <cell r="J8" t="str">
            <v>W B M</v>
          </cell>
          <cell r="K8" t="str">
            <v>YA MA OA</v>
          </cell>
        </row>
        <row r="9">
          <cell r="J9" t="str">
            <v>W M</v>
          </cell>
          <cell r="K9" t="str">
            <v>YA MA OA</v>
          </cell>
        </row>
        <row r="10">
          <cell r="J10" t="str">
            <v>W G B M D</v>
          </cell>
          <cell r="K10" t="str">
            <v>YC CH AD YA MA OA</v>
          </cell>
        </row>
        <row r="11">
          <cell r="J11" t="str">
            <v>W G B M D</v>
          </cell>
          <cell r="K11" t="str">
            <v>YC CH AD YA MA OA</v>
          </cell>
        </row>
        <row r="12">
          <cell r="J12" t="str">
            <v>W G B M D</v>
          </cell>
          <cell r="K12" t="str">
            <v>YC CH AD YA MA OA</v>
          </cell>
        </row>
        <row r="13">
          <cell r="J13" t="str">
            <v>W G B M</v>
          </cell>
          <cell r="K13" t="str">
            <v>CH MA OA</v>
          </cell>
        </row>
        <row r="14">
          <cell r="J14" t="str">
            <v>W G B M</v>
          </cell>
          <cell r="K14" t="str">
            <v>YC CH AD YA MA OA</v>
          </cell>
        </row>
        <row r="15">
          <cell r="J15" t="str">
            <v>W M</v>
          </cell>
          <cell r="K15" t="str">
            <v>YA MA OA</v>
          </cell>
        </row>
        <row r="16">
          <cell r="J16" t="str">
            <v>W G B M</v>
          </cell>
          <cell r="K16" t="str">
            <v>YC CH AD YA MA OA</v>
          </cell>
        </row>
        <row r="17">
          <cell r="J17" t="str">
            <v>W G B M</v>
          </cell>
          <cell r="K17" t="str">
            <v>YC CH AD YA MA OA</v>
          </cell>
        </row>
        <row r="18">
          <cell r="J18" t="str">
            <v>W G B M</v>
          </cell>
          <cell r="K18" t="str">
            <v>YC CH AD</v>
          </cell>
        </row>
        <row r="19">
          <cell r="J19" t="str">
            <v>W G</v>
          </cell>
          <cell r="K19" t="str">
            <v>AD YA MA OA</v>
          </cell>
        </row>
        <row r="20">
          <cell r="J20" t="str">
            <v>W G B M</v>
          </cell>
          <cell r="K20" t="str">
            <v>YC CH AD YA MA</v>
          </cell>
        </row>
        <row r="21">
          <cell r="J21" t="str">
            <v>W G B M</v>
          </cell>
          <cell r="K21" t="str">
            <v>YC CH AD YA MA OA</v>
          </cell>
        </row>
        <row r="22">
          <cell r="J22" t="str">
            <v>W G B M</v>
          </cell>
          <cell r="K22" t="str">
            <v>YC CH AD YA MA OA</v>
          </cell>
        </row>
        <row r="23">
          <cell r="J23" t="str">
            <v>W M</v>
          </cell>
          <cell r="K23" t="str">
            <v>YA MA</v>
          </cell>
        </row>
        <row r="24">
          <cell r="J24" t="str">
            <v>W G B M</v>
          </cell>
          <cell r="K24" t="str">
            <v>YC CH AD YA MA OA</v>
          </cell>
        </row>
        <row r="25">
          <cell r="J25" t="str">
            <v>G B</v>
          </cell>
          <cell r="K25" t="str">
            <v>YC CH AD</v>
          </cell>
        </row>
        <row r="26">
          <cell r="J26" t="str">
            <v>W G B M</v>
          </cell>
          <cell r="K26" t="str">
            <v>YC CH AD YA MA OA</v>
          </cell>
        </row>
        <row r="27">
          <cell r="J27" t="str">
            <v>W G B M</v>
          </cell>
          <cell r="K27" t="str">
            <v>CH AD YA MA</v>
          </cell>
        </row>
        <row r="28">
          <cell r="J28" t="str">
            <v>W G B M D</v>
          </cell>
          <cell r="K28" t="str">
            <v>CH AD YA MA</v>
          </cell>
        </row>
        <row r="29">
          <cell r="J29" t="str">
            <v>W G B M</v>
          </cell>
          <cell r="K29" t="str">
            <v>YC CH AD YA MA OA</v>
          </cell>
        </row>
        <row r="30">
          <cell r="J30" t="str">
            <v>W G B M D</v>
          </cell>
          <cell r="K30" t="str">
            <v>YC CH AD YA MA OA</v>
          </cell>
        </row>
        <row r="31">
          <cell r="J31" t="str">
            <v>W G B M</v>
          </cell>
          <cell r="K31" t="str">
            <v>NA</v>
          </cell>
        </row>
        <row r="32">
          <cell r="J32" t="str">
            <v>W G B M D</v>
          </cell>
          <cell r="K32" t="str">
            <v>YC CH AD YA MA OA</v>
          </cell>
        </row>
        <row r="33">
          <cell r="J33" t="str">
            <v>W G B M</v>
          </cell>
          <cell r="K33" t="str">
            <v>YC CH AD YA MA OA</v>
          </cell>
        </row>
        <row r="34">
          <cell r="J34" t="str">
            <v>W G B M</v>
          </cell>
          <cell r="K34" t="str">
            <v>YC CH AD YA MA OA</v>
          </cell>
        </row>
        <row r="35">
          <cell r="J35" t="str">
            <v>W G B M</v>
          </cell>
          <cell r="K35" t="str">
            <v>CH AD YA MA OA</v>
          </cell>
        </row>
        <row r="36">
          <cell r="J36" t="str">
            <v>W G B M</v>
          </cell>
          <cell r="K36" t="str">
            <v>YC CH AD YA MA</v>
          </cell>
        </row>
        <row r="37">
          <cell r="J37" t="str">
            <v>W G B M</v>
          </cell>
          <cell r="K37" t="str">
            <v>YC CH AD YA MA OA</v>
          </cell>
        </row>
        <row r="38">
          <cell r="J38" t="str">
            <v>W G B M</v>
          </cell>
          <cell r="K38" t="str">
            <v>YC CH AD YA MA OA</v>
          </cell>
        </row>
        <row r="39">
          <cell r="J39" t="str">
            <v>W G B M</v>
          </cell>
          <cell r="K39" t="str">
            <v>CH AD MA OA</v>
          </cell>
        </row>
        <row r="40">
          <cell r="J40" t="str">
            <v>W G B M</v>
          </cell>
          <cell r="K40" t="str">
            <v>YC CH AD YA MA OA</v>
          </cell>
        </row>
        <row r="41">
          <cell r="J41" t="str">
            <v>W G B M</v>
          </cell>
          <cell r="K41" t="str">
            <v>YC CH AD YA MA</v>
          </cell>
        </row>
        <row r="42">
          <cell r="J42" t="str">
            <v>W G B M D</v>
          </cell>
          <cell r="K42" t="str">
            <v>YC CH AD YA MA OA</v>
          </cell>
        </row>
        <row r="43">
          <cell r="J43" t="str">
            <v>W G B M</v>
          </cell>
          <cell r="K43" t="str">
            <v>YC CH AD YA MA OA</v>
          </cell>
        </row>
        <row r="44">
          <cell r="J44" t="str">
            <v>W G B M</v>
          </cell>
          <cell r="K44" t="str">
            <v>YC CH AD YA MA OA</v>
          </cell>
        </row>
        <row r="45">
          <cell r="J45" t="str">
            <v>W G B M D</v>
          </cell>
          <cell r="K45" t="str">
            <v>AD YA MA OA</v>
          </cell>
        </row>
        <row r="46">
          <cell r="J46" t="str">
            <v>W G B M D</v>
          </cell>
          <cell r="K46" t="str">
            <v>YC CH AD YA MA OA</v>
          </cell>
        </row>
        <row r="47">
          <cell r="J47" t="str">
            <v>W G B M D</v>
          </cell>
          <cell r="K47" t="str">
            <v>CH AD YA MA</v>
          </cell>
        </row>
        <row r="48">
          <cell r="J48" t="str">
            <v>W G B M D</v>
          </cell>
          <cell r="K48" t="str">
            <v>YC CH AD YA MA OA</v>
          </cell>
        </row>
        <row r="49">
          <cell r="J49" t="str">
            <v>W G B M</v>
          </cell>
          <cell r="K49" t="str">
            <v>YC CH AD YA MA OA</v>
          </cell>
        </row>
        <row r="50">
          <cell r="J50" t="str">
            <v>W G B M</v>
          </cell>
          <cell r="K50" t="str">
            <v>CH AD YA MA</v>
          </cell>
        </row>
        <row r="51">
          <cell r="J51" t="str">
            <v>D</v>
          </cell>
          <cell r="K51" t="str">
            <v>YC CH AD YA MA OA</v>
          </cell>
        </row>
        <row r="52">
          <cell r="J52" t="str">
            <v>W G B M</v>
          </cell>
          <cell r="K52" t="str">
            <v>YC CH AD YA MA OA</v>
          </cell>
        </row>
        <row r="53">
          <cell r="J53" t="str">
            <v>G B</v>
          </cell>
          <cell r="K53" t="str">
            <v>CH AD YA</v>
          </cell>
        </row>
        <row r="54">
          <cell r="J54" t="str">
            <v>W G B M</v>
          </cell>
          <cell r="K54" t="str">
            <v>YC CH AD YA MA OA</v>
          </cell>
        </row>
        <row r="55">
          <cell r="J55" t="str">
            <v>W G B M D</v>
          </cell>
          <cell r="K55" t="str">
            <v>YC CH AD YA MA OA</v>
          </cell>
        </row>
        <row r="56">
          <cell r="J56" t="str">
            <v>D</v>
          </cell>
          <cell r="K56" t="str">
            <v>NA</v>
          </cell>
        </row>
        <row r="57">
          <cell r="J57" t="str">
            <v>W G B M D</v>
          </cell>
          <cell r="K57" t="str">
            <v>CH AD YA MA OA</v>
          </cell>
        </row>
        <row r="58">
          <cell r="J58" t="str">
            <v>W M</v>
          </cell>
          <cell r="K58" t="str">
            <v>AD YA MA OA</v>
          </cell>
        </row>
        <row r="59">
          <cell r="J59" t="str">
            <v>W G B M</v>
          </cell>
          <cell r="K59" t="str">
            <v>YC CH AD YA MA OA</v>
          </cell>
        </row>
        <row r="60">
          <cell r="J60" t="str">
            <v>W G B M D</v>
          </cell>
          <cell r="K60" t="str">
            <v>YC CH AD YA MA OA</v>
          </cell>
        </row>
        <row r="61">
          <cell r="J61" t="str">
            <v>W G B M D</v>
          </cell>
          <cell r="K61" t="str">
            <v>YC CH AD YA MA OA</v>
          </cell>
        </row>
        <row r="62">
          <cell r="J62" t="str">
            <v>W G B M</v>
          </cell>
          <cell r="K62" t="str">
            <v>YC CH AD YA MA OA</v>
          </cell>
        </row>
        <row r="63">
          <cell r="J63" t="str">
            <v>W G B M</v>
          </cell>
          <cell r="K63" t="str">
            <v>YC CH AD YA MA</v>
          </cell>
        </row>
        <row r="64">
          <cell r="J64" t="str">
            <v>NA</v>
          </cell>
          <cell r="L64" t="str">
            <v>CT SL DV</v>
          </cell>
        </row>
        <row r="65">
          <cell r="J65" t="str">
            <v>W G B M</v>
          </cell>
          <cell r="K65" t="str">
            <v>YC CH AD YA MA OA</v>
          </cell>
        </row>
        <row r="66">
          <cell r="J66" t="str">
            <v>W G</v>
          </cell>
          <cell r="K66" t="str">
            <v>AD YA MA</v>
          </cell>
        </row>
        <row r="67">
          <cell r="J67" t="str">
            <v>D</v>
          </cell>
          <cell r="K67" t="str">
            <v>YC CH AD YA MA OA</v>
          </cell>
        </row>
        <row r="68">
          <cell r="J68" t="str">
            <v>W G B M</v>
          </cell>
          <cell r="K68" t="str">
            <v>YC CH AD YA MA OA</v>
          </cell>
        </row>
        <row r="69">
          <cell r="J69" t="str">
            <v>W G B M</v>
          </cell>
          <cell r="K69" t="str">
            <v>YC CH AD YA MA</v>
          </cell>
        </row>
        <row r="70">
          <cell r="J70" t="str">
            <v>W G B M</v>
          </cell>
          <cell r="K70" t="str">
            <v>YC CH AD YA MA OA</v>
          </cell>
        </row>
        <row r="71">
          <cell r="J71" t="str">
            <v>W G B M</v>
          </cell>
          <cell r="K71" t="str">
            <v>NA</v>
          </cell>
        </row>
        <row r="72">
          <cell r="J72" t="str">
            <v>W G B M</v>
          </cell>
          <cell r="K72" t="str">
            <v>YC CH AD YA MA OA</v>
          </cell>
        </row>
        <row r="73">
          <cell r="J73" t="str">
            <v>W G B M D</v>
          </cell>
          <cell r="K73" t="str">
            <v>YC CH AD YA MA OA</v>
          </cell>
        </row>
        <row r="74">
          <cell r="J74" t="str">
            <v>W G B M</v>
          </cell>
          <cell r="K74" t="str">
            <v>YC CH AD YA MA OA</v>
          </cell>
        </row>
        <row r="75">
          <cell r="J75" t="str">
            <v>W G B M</v>
          </cell>
          <cell r="K75" t="str">
            <v>YC CH AD YA MA OA</v>
          </cell>
        </row>
        <row r="76">
          <cell r="J76" t="str">
            <v>W G B M</v>
          </cell>
          <cell r="K76" t="str">
            <v>AD YA MA OA</v>
          </cell>
        </row>
        <row r="77">
          <cell r="J77" t="str">
            <v>W M</v>
          </cell>
          <cell r="K77" t="str">
            <v>YA MA OA</v>
          </cell>
        </row>
        <row r="78">
          <cell r="J78" t="str">
            <v>W G B M</v>
          </cell>
          <cell r="K78" t="str">
            <v>CH AD YA MA</v>
          </cell>
        </row>
        <row r="79">
          <cell r="J79" t="str">
            <v>W G B M</v>
          </cell>
          <cell r="K79" t="str">
            <v>YC CH AD YA MA OA</v>
          </cell>
        </row>
        <row r="80">
          <cell r="J80" t="str">
            <v>W M</v>
          </cell>
          <cell r="K80" t="str">
            <v>YA MA OA</v>
          </cell>
        </row>
        <row r="81">
          <cell r="J81" t="str">
            <v>W G B M</v>
          </cell>
          <cell r="K81" t="str">
            <v>AD</v>
          </cell>
        </row>
        <row r="82">
          <cell r="J82" t="str">
            <v>W G B M</v>
          </cell>
          <cell r="K82" t="str">
            <v>CH AD MA</v>
          </cell>
        </row>
        <row r="83">
          <cell r="J83" t="str">
            <v>W G B M</v>
          </cell>
          <cell r="K83" t="str">
            <v>YC CH AD YA MA OA</v>
          </cell>
        </row>
        <row r="84">
          <cell r="J84" t="str">
            <v>G B</v>
          </cell>
          <cell r="K84" t="str">
            <v>YC CH AD YA</v>
          </cell>
        </row>
        <row r="85">
          <cell r="J85" t="str">
            <v>W G B M D</v>
          </cell>
          <cell r="K85" t="str">
            <v>YC CH AD YA MA OA</v>
          </cell>
        </row>
        <row r="86">
          <cell r="J86" t="str">
            <v>W G B M D</v>
          </cell>
          <cell r="K86" t="str">
            <v>YC CH AD YA MA OA</v>
          </cell>
        </row>
        <row r="87">
          <cell r="J87" t="str">
            <v>D</v>
          </cell>
          <cell r="K87" t="str">
            <v>YC CH AD YA MA OA</v>
          </cell>
        </row>
        <row r="88">
          <cell r="J88" t="str">
            <v>W G B M</v>
          </cell>
          <cell r="K88" t="str">
            <v>YC CH AD YA MA OA</v>
          </cell>
        </row>
        <row r="89">
          <cell r="J89" t="str">
            <v>W G B M</v>
          </cell>
          <cell r="K89" t="str">
            <v>YC CH AD YA MA OA</v>
          </cell>
        </row>
        <row r="90">
          <cell r="J90" t="str">
            <v>W G B M D</v>
          </cell>
          <cell r="K90" t="str">
            <v>YC CH AD YA MA OA</v>
          </cell>
        </row>
        <row r="91">
          <cell r="J91" t="str">
            <v>NA</v>
          </cell>
          <cell r="L91" t="str">
            <v>CT SL DV</v>
          </cell>
        </row>
        <row r="92">
          <cell r="J92" t="str">
            <v>W G B M D</v>
          </cell>
          <cell r="K92" t="str">
            <v>YC CH AD YA MA OA</v>
          </cell>
        </row>
        <row r="93">
          <cell r="J93" t="str">
            <v>D</v>
          </cell>
          <cell r="K93" t="str">
            <v>CH AD YA MA</v>
          </cell>
        </row>
        <row r="94">
          <cell r="J94" t="str">
            <v>W G B M</v>
          </cell>
          <cell r="K94" t="str">
            <v>YC CH AD YA MA</v>
          </cell>
        </row>
        <row r="95">
          <cell r="J95" t="str">
            <v>W G B M D</v>
          </cell>
          <cell r="K95" t="str">
            <v>YC CH AD YA MA OA</v>
          </cell>
        </row>
        <row r="96">
          <cell r="J96" t="str">
            <v>W G B M</v>
          </cell>
          <cell r="K96" t="str">
            <v>CH AD</v>
          </cell>
        </row>
        <row r="97">
          <cell r="J97" t="str">
            <v>W G B M</v>
          </cell>
          <cell r="K97" t="str">
            <v>YC CH AD MA</v>
          </cell>
        </row>
        <row r="98">
          <cell r="J98" t="str">
            <v>W G B M D</v>
          </cell>
          <cell r="K98" t="str">
            <v>YC CH AD YA MA OA</v>
          </cell>
        </row>
        <row r="99">
          <cell r="J99" t="str">
            <v>W G B M</v>
          </cell>
          <cell r="K99" t="str">
            <v>AD YA MA OA</v>
          </cell>
        </row>
        <row r="100">
          <cell r="J100" t="str">
            <v>W M</v>
          </cell>
          <cell r="K100" t="str">
            <v>YA MA</v>
          </cell>
        </row>
        <row r="101">
          <cell r="J101" t="str">
            <v>W G B M</v>
          </cell>
          <cell r="K101" t="str">
            <v>YC CH AD YA MA OA</v>
          </cell>
        </row>
        <row r="102">
          <cell r="J102" t="str">
            <v>W G B M D</v>
          </cell>
          <cell r="K102" t="str">
            <v>YC CH AD YA MA OA</v>
          </cell>
        </row>
        <row r="103">
          <cell r="J103" t="str">
            <v>W G B M D</v>
          </cell>
          <cell r="K103" t="str">
            <v>YC CH AD YA MA OA</v>
          </cell>
        </row>
        <row r="104">
          <cell r="J104" t="str">
            <v>W G B M</v>
          </cell>
          <cell r="K104" t="str">
            <v>YC CH AD YA</v>
          </cell>
        </row>
        <row r="105">
          <cell r="J105" t="str">
            <v>W G B M</v>
          </cell>
          <cell r="K105" t="str">
            <v>NA</v>
          </cell>
        </row>
        <row r="106">
          <cell r="J106" t="str">
            <v>W G</v>
          </cell>
          <cell r="K106" t="str">
            <v>CH AD YA MA OA</v>
          </cell>
        </row>
        <row r="107">
          <cell r="J107" t="str">
            <v>W G B M D</v>
          </cell>
          <cell r="K107" t="str">
            <v>YC CH AD MA</v>
          </cell>
        </row>
        <row r="108">
          <cell r="J108" t="str">
            <v>W M D</v>
          </cell>
          <cell r="K108" t="str">
            <v>MA OA</v>
          </cell>
        </row>
        <row r="109">
          <cell r="J109" t="str">
            <v>W G B M</v>
          </cell>
          <cell r="K109" t="str">
            <v>MA OA</v>
          </cell>
        </row>
        <row r="110">
          <cell r="J110" t="str">
            <v>W G B M</v>
          </cell>
          <cell r="K110" t="str">
            <v>CH MA OA</v>
          </cell>
        </row>
        <row r="111">
          <cell r="J111" t="str">
            <v>W G B</v>
          </cell>
          <cell r="K111" t="str">
            <v>CH YA MA</v>
          </cell>
        </row>
        <row r="112">
          <cell r="J112" t="str">
            <v>W G B M D</v>
          </cell>
          <cell r="K112" t="str">
            <v>CH AD YA MA OA</v>
          </cell>
        </row>
        <row r="113">
          <cell r="J113" t="str">
            <v>W G B M</v>
          </cell>
          <cell r="K113" t="str">
            <v>YC CH AD YA MA OA</v>
          </cell>
        </row>
        <row r="114">
          <cell r="J114" t="str">
            <v>W G B M D</v>
          </cell>
          <cell r="K114" t="str">
            <v>YC CH AD YA MA OA</v>
          </cell>
        </row>
        <row r="115">
          <cell r="J115" t="str">
            <v>W G B M</v>
          </cell>
          <cell r="K115" t="str">
            <v>CH AD MA OA</v>
          </cell>
        </row>
        <row r="116">
          <cell r="J116" t="str">
            <v>W G B M D</v>
          </cell>
          <cell r="K116" t="str">
            <v>YC CH AD YA MA OA</v>
          </cell>
        </row>
        <row r="117">
          <cell r="J117" t="str">
            <v>W G B M D</v>
          </cell>
          <cell r="K117" t="str">
            <v>YC CH AD YA MA OA</v>
          </cell>
        </row>
        <row r="118">
          <cell r="J118" t="str">
            <v>W G</v>
          </cell>
          <cell r="K118" t="str">
            <v>AD YA MA</v>
          </cell>
        </row>
        <row r="119">
          <cell r="J119" t="str">
            <v>W G B M D</v>
          </cell>
          <cell r="K119" t="str">
            <v>YA MA OA</v>
          </cell>
        </row>
        <row r="120">
          <cell r="J120" t="str">
            <v>W G B M D</v>
          </cell>
          <cell r="K120" t="str">
            <v>YC CH AD YA MA OA</v>
          </cell>
        </row>
        <row r="121">
          <cell r="J121" t="str">
            <v>G B</v>
          </cell>
          <cell r="K121" t="str">
            <v>YC CH</v>
          </cell>
        </row>
        <row r="122">
          <cell r="J122" t="str">
            <v>W G B M D</v>
          </cell>
          <cell r="K122" t="str">
            <v>YC CH AD YA MA OA</v>
          </cell>
        </row>
        <row r="123">
          <cell r="J123" t="str">
            <v>NA</v>
          </cell>
          <cell r="L123" t="str">
            <v>CT SL DV</v>
          </cell>
        </row>
        <row r="124">
          <cell r="J124" t="str">
            <v>NA</v>
          </cell>
          <cell r="L124" t="str">
            <v>CT SL DV</v>
          </cell>
        </row>
        <row r="125">
          <cell r="J125" t="str">
            <v>W G B M D</v>
          </cell>
          <cell r="K125" t="str">
            <v>YC CH AD YA MA OA</v>
          </cell>
        </row>
        <row r="126">
          <cell r="J126" t="str">
            <v>W G B M D</v>
          </cell>
          <cell r="K126" t="str">
            <v>YC CH AD YA MA OA</v>
          </cell>
        </row>
        <row r="127">
          <cell r="J127" t="str">
            <v>W G B</v>
          </cell>
          <cell r="K127" t="str">
            <v>CH MA OA</v>
          </cell>
        </row>
      </sheetData>
      <sheetData sheetId="2" refreshError="1"/>
      <sheetData sheetId="3" refreshError="1"/>
      <sheetData sheetId="4" refreshError="1"/>
      <sheetData sheetId="5" refreshError="1"/>
      <sheetData sheetId="6">
        <row r="2">
          <cell r="E2" t="str">
            <v>4 (M)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GAM Forms"/>
      <sheetName val="Accepted for RMRP"/>
      <sheetName val="Argentina"/>
      <sheetName val="Chile"/>
      <sheetName val="Colombia"/>
      <sheetName val="Ecuador"/>
      <sheetName val="Panama"/>
      <sheetName val="Peru"/>
      <sheetName val="Uruguay"/>
    </sheetNames>
    <sheetDataSet>
      <sheetData sheetId="0"/>
      <sheetData sheetId="1">
        <row r="2">
          <cell r="V2" t="str">
            <v>AD YA MA</v>
          </cell>
        </row>
        <row r="7">
          <cell r="V7" t="str">
            <v>NS</v>
          </cell>
        </row>
        <row r="9">
          <cell r="V9" t="str">
            <v>CH AD</v>
          </cell>
        </row>
        <row r="18">
          <cell r="V18" t="str">
            <v>CH MA</v>
          </cell>
        </row>
        <row r="19">
          <cell r="V19" t="str">
            <v>YC CH AD YA</v>
          </cell>
        </row>
        <row r="25">
          <cell r="V25" t="str">
            <v>NS</v>
          </cell>
        </row>
        <row r="28">
          <cell r="V28" t="str">
            <v>NS</v>
          </cell>
        </row>
        <row r="29">
          <cell r="V29" t="str">
            <v>YC CH AD YA</v>
          </cell>
        </row>
        <row r="31">
          <cell r="V31" t="str">
            <v>NS</v>
          </cell>
        </row>
        <row r="34">
          <cell r="V34" t="str">
            <v>YC AD YA MA</v>
          </cell>
        </row>
        <row r="35">
          <cell r="V35" t="str">
            <v>YC CH AD YA MA OA</v>
          </cell>
        </row>
        <row r="37">
          <cell r="V37" t="str">
            <v>CH AD YA MA OA</v>
          </cell>
        </row>
        <row r="38">
          <cell r="V38" t="str">
            <v>YC CH AD YA MA</v>
          </cell>
        </row>
        <row r="39">
          <cell r="V39" t="str">
            <v>NS</v>
          </cell>
        </row>
        <row r="40">
          <cell r="V40" t="str">
            <v>NS</v>
          </cell>
        </row>
        <row r="41">
          <cell r="AV41" t="str">
            <v>NS</v>
          </cell>
        </row>
        <row r="43">
          <cell r="V43" t="str">
            <v>CH AD OA</v>
          </cell>
        </row>
        <row r="44">
          <cell r="V44" t="str">
            <v>YC CH AD YA MA OA</v>
          </cell>
        </row>
        <row r="45">
          <cell r="V45" t="str">
            <v>NS</v>
          </cell>
        </row>
        <row r="46">
          <cell r="V46" t="str">
            <v>NS</v>
          </cell>
        </row>
        <row r="47">
          <cell r="V47" t="str">
            <v>NS</v>
          </cell>
        </row>
        <row r="49">
          <cell r="V49" t="str">
            <v>YA MA</v>
          </cell>
        </row>
        <row r="50">
          <cell r="V50" t="str">
            <v>NS</v>
          </cell>
        </row>
        <row r="51">
          <cell r="V51" t="str">
            <v>NS</v>
          </cell>
        </row>
        <row r="53">
          <cell r="AV53" t="str">
            <v>NS</v>
          </cell>
        </row>
        <row r="54">
          <cell r="V54" t="str">
            <v>NS</v>
          </cell>
        </row>
        <row r="59">
          <cell r="V59" t="str">
            <v>CH AD YA OA</v>
          </cell>
        </row>
        <row r="62">
          <cell r="V62" t="str">
            <v>CH AD YA MA</v>
          </cell>
        </row>
        <row r="64">
          <cell r="V64" t="str">
            <v>YC CH AD YA MA</v>
          </cell>
        </row>
        <row r="65">
          <cell r="V65" t="str">
            <v>NS</v>
          </cell>
        </row>
        <row r="66">
          <cell r="V66" t="str">
            <v>YC CH AD OA</v>
          </cell>
        </row>
        <row r="67">
          <cell r="AV67" t="str">
            <v>YC CH AD YA MA OA</v>
          </cell>
        </row>
        <row r="69">
          <cell r="V69" t="str">
            <v>CH AD YA MA OA</v>
          </cell>
        </row>
        <row r="72">
          <cell r="V72" t="str">
            <v>YC CH AD YA MA OA</v>
          </cell>
        </row>
        <row r="73">
          <cell r="V73" t="str">
            <v>CH AD YA MA OA</v>
          </cell>
        </row>
        <row r="74">
          <cell r="V74" t="str">
            <v>YC CH AD YA MA OA</v>
          </cell>
        </row>
        <row r="75">
          <cell r="V75" t="str">
            <v>YC CH AD YA MA OA</v>
          </cell>
        </row>
        <row r="76">
          <cell r="V76" t="str">
            <v>CH AD YA MA OA</v>
          </cell>
        </row>
        <row r="77">
          <cell r="V77" t="str">
            <v>YC CH AD YA MA OA</v>
          </cell>
        </row>
        <row r="78">
          <cell r="V78" t="str">
            <v>CH YA MA OA</v>
          </cell>
        </row>
        <row r="79">
          <cell r="V79" t="str">
            <v>YC CH AD YA MA OA</v>
          </cell>
        </row>
        <row r="80">
          <cell r="V80" t="str">
            <v>YC CH AD YA MA</v>
          </cell>
        </row>
        <row r="81">
          <cell r="V81" t="str">
            <v>YC CH AD YA</v>
          </cell>
        </row>
        <row r="83">
          <cell r="V83" t="str">
            <v>YC AD YA MA</v>
          </cell>
        </row>
        <row r="84">
          <cell r="V84" t="str">
            <v>CH AD YA MA OA</v>
          </cell>
        </row>
        <row r="85">
          <cell r="V85" t="str">
            <v>MA OA</v>
          </cell>
        </row>
        <row r="86">
          <cell r="V86" t="str">
            <v>AD YA MA OA</v>
          </cell>
        </row>
        <row r="87">
          <cell r="V87" t="str">
            <v>YC CH AD YA MA OA</v>
          </cell>
        </row>
        <row r="88">
          <cell r="V88" t="str">
            <v>YC CH AD YA MA</v>
          </cell>
        </row>
        <row r="89">
          <cell r="AV89" t="str">
            <v>YA MA</v>
          </cell>
        </row>
        <row r="90">
          <cell r="V90" t="str">
            <v>YC CH</v>
          </cell>
        </row>
        <row r="91">
          <cell r="V91" t="str">
            <v>YC CH AD YA OA</v>
          </cell>
        </row>
        <row r="92">
          <cell r="V92" t="str">
            <v>YC CH AD YA MA OA</v>
          </cell>
        </row>
        <row r="93">
          <cell r="V93" t="str">
            <v>CH AD YA MA</v>
          </cell>
        </row>
        <row r="94">
          <cell r="V94" t="str">
            <v>CH AD MA OA</v>
          </cell>
        </row>
        <row r="95">
          <cell r="V95" t="str">
            <v>YC CH AD YA MA OA</v>
          </cell>
        </row>
        <row r="96">
          <cell r="V96" t="str">
            <v>CH AD YA MA OA</v>
          </cell>
        </row>
        <row r="99">
          <cell r="AV99" t="str">
            <v>YC CH AD YA MA OA</v>
          </cell>
        </row>
        <row r="100">
          <cell r="V100" t="str">
            <v>YC CH MA</v>
          </cell>
        </row>
        <row r="101">
          <cell r="AV101" t="str">
            <v>CH</v>
          </cell>
        </row>
        <row r="102">
          <cell r="V102" t="str">
            <v>YC CH AD YA</v>
          </cell>
        </row>
        <row r="103">
          <cell r="V103" t="str">
            <v>YC CH AD</v>
          </cell>
        </row>
        <row r="104">
          <cell r="V104" t="str">
            <v>YC CH AD YA MA OA</v>
          </cell>
        </row>
        <row r="105">
          <cell r="AV105" t="str">
            <v>YC CH AD YA MA OA</v>
          </cell>
        </row>
        <row r="106">
          <cell r="V106" t="str">
            <v>YC CH AD YA MA OA</v>
          </cell>
        </row>
        <row r="107">
          <cell r="V107" t="str">
            <v>YC CH AD YA MA</v>
          </cell>
        </row>
        <row r="108">
          <cell r="V108" t="str">
            <v>YC CH AD YA MA OA</v>
          </cell>
        </row>
        <row r="109">
          <cell r="V109" t="str">
            <v>YC CH AD YA MA OA</v>
          </cell>
        </row>
        <row r="111">
          <cell r="V111" t="str">
            <v>YC CH AD YA MA OA</v>
          </cell>
        </row>
        <row r="113">
          <cell r="V113" t="str">
            <v>YC CH AD YA MA OA</v>
          </cell>
        </row>
        <row r="114">
          <cell r="V114" t="str">
            <v>AD YA</v>
          </cell>
        </row>
        <row r="115">
          <cell r="V115" t="str">
            <v>YC CH AD YA MA OA</v>
          </cell>
        </row>
        <row r="116">
          <cell r="AV116" t="str">
            <v>YC CH AD YA MA OA</v>
          </cell>
        </row>
        <row r="118">
          <cell r="V118" t="str">
            <v>YC CH AD YA MA</v>
          </cell>
        </row>
        <row r="119">
          <cell r="V119" t="str">
            <v>YC CH AD YA MA OA</v>
          </cell>
        </row>
        <row r="120">
          <cell r="V120" t="str">
            <v>CH MA OA</v>
          </cell>
        </row>
        <row r="121">
          <cell r="V121" t="str">
            <v>YC YA MA</v>
          </cell>
        </row>
        <row r="122">
          <cell r="V122" t="str">
            <v>CH AD YA MA</v>
          </cell>
        </row>
        <row r="123">
          <cell r="V123" t="str">
            <v>YC CH YA</v>
          </cell>
        </row>
        <row r="124">
          <cell r="V124" t="str">
            <v>YC CH AD YA MA OA</v>
          </cell>
        </row>
        <row r="125">
          <cell r="V125" t="str">
            <v>NS</v>
          </cell>
        </row>
        <row r="127">
          <cell r="V127" t="str">
            <v>CH AD YA MA OA</v>
          </cell>
        </row>
        <row r="128">
          <cell r="AV128" t="str">
            <v>YC AD</v>
          </cell>
        </row>
        <row r="129">
          <cell r="V129" t="str">
            <v>AD YA</v>
          </cell>
        </row>
        <row r="130">
          <cell r="V130" t="str">
            <v>YC CH AD YA MA</v>
          </cell>
        </row>
        <row r="131">
          <cell r="V131" t="str">
            <v>CH AD MA</v>
          </cell>
        </row>
        <row r="132">
          <cell r="V132" t="str">
            <v>CH AD</v>
          </cell>
        </row>
        <row r="133">
          <cell r="V133" t="str">
            <v>YA MA OA</v>
          </cell>
        </row>
        <row r="134">
          <cell r="V134" t="str">
            <v>YA MA</v>
          </cell>
        </row>
        <row r="135">
          <cell r="V135" t="str">
            <v>CH AD</v>
          </cell>
        </row>
        <row r="136">
          <cell r="V136" t="str">
            <v>YC CH AD YA MA OA</v>
          </cell>
        </row>
        <row r="137">
          <cell r="V137" t="str">
            <v>YC CH AD YA MA OA</v>
          </cell>
        </row>
        <row r="138">
          <cell r="V138" t="str">
            <v>AD YA MA</v>
          </cell>
        </row>
        <row r="139">
          <cell r="V139" t="str">
            <v>YC CH AD YA</v>
          </cell>
        </row>
        <row r="140">
          <cell r="V140" t="str">
            <v>YC CH AD YA MA OA</v>
          </cell>
        </row>
        <row r="141">
          <cell r="V141" t="str">
            <v>CH AD YA MA OA</v>
          </cell>
        </row>
        <row r="142">
          <cell r="V142" t="str">
            <v>YA MA</v>
          </cell>
        </row>
        <row r="143">
          <cell r="V143" t="str">
            <v>YC CH AD YA MA OA</v>
          </cell>
        </row>
        <row r="144">
          <cell r="V144" t="str">
            <v>CH AD YA MA OA</v>
          </cell>
        </row>
        <row r="145">
          <cell r="V145" t="str">
            <v>YC CH AD YA MA OA</v>
          </cell>
        </row>
        <row r="146">
          <cell r="V146" t="str">
            <v>YC CH AD YA MA OA</v>
          </cell>
        </row>
        <row r="147">
          <cell r="AV147" t="str">
            <v>YC CH AD YA</v>
          </cell>
        </row>
        <row r="148">
          <cell r="V148" t="str">
            <v>AD YA MA</v>
          </cell>
        </row>
        <row r="149">
          <cell r="V149" t="str">
            <v>AD YA MA OA</v>
          </cell>
        </row>
        <row r="150">
          <cell r="V150" t="str">
            <v>CH YA OA</v>
          </cell>
        </row>
        <row r="151">
          <cell r="V151" t="str">
            <v>NS</v>
          </cell>
        </row>
        <row r="153">
          <cell r="V153" t="str">
            <v>CH MA</v>
          </cell>
        </row>
        <row r="154">
          <cell r="V154" t="str">
            <v>CH YA MA OA</v>
          </cell>
        </row>
        <row r="155">
          <cell r="V155" t="str">
            <v>MA OA</v>
          </cell>
        </row>
        <row r="156">
          <cell r="V156" t="str">
            <v>YC CH AD YA MA</v>
          </cell>
        </row>
        <row r="157">
          <cell r="V157" t="str">
            <v>YC CH AD YA MA OA</v>
          </cell>
        </row>
        <row r="158">
          <cell r="V158" t="str">
            <v>YC CH AD YA</v>
          </cell>
        </row>
        <row r="159">
          <cell r="V159" t="str">
            <v>CH AD OA</v>
          </cell>
        </row>
        <row r="160">
          <cell r="AV160" t="str">
            <v>YC CH AD YA</v>
          </cell>
        </row>
        <row r="161">
          <cell r="V161" t="str">
            <v>YC CH AD YA MA OA</v>
          </cell>
        </row>
        <row r="162">
          <cell r="AV162" t="str">
            <v>YC CH AD YA MA OA</v>
          </cell>
        </row>
        <row r="163">
          <cell r="V163" t="str">
            <v>YC CH AD YA MA</v>
          </cell>
        </row>
        <row r="164">
          <cell r="V164" t="str">
            <v>YC CH AD YA MA OA</v>
          </cell>
        </row>
        <row r="165">
          <cell r="V165" t="str">
            <v>CH AD MA</v>
          </cell>
        </row>
        <row r="166">
          <cell r="V166" t="str">
            <v>AD YA MA</v>
          </cell>
        </row>
        <row r="169">
          <cell r="V169" t="str">
            <v>YA MA OA</v>
          </cell>
        </row>
        <row r="170">
          <cell r="V170" t="str">
            <v>YC CH AD YA MA OA</v>
          </cell>
        </row>
        <row r="171">
          <cell r="V171" t="str">
            <v>YC CH AD YA MA OA</v>
          </cell>
        </row>
        <row r="172">
          <cell r="V172" t="str">
            <v>CH AD YA MA</v>
          </cell>
        </row>
        <row r="173">
          <cell r="V173" t="str">
            <v>CH AD</v>
          </cell>
        </row>
        <row r="174">
          <cell r="V174" t="str">
            <v>AD YA</v>
          </cell>
        </row>
        <row r="175">
          <cell r="V175" t="str">
            <v>YC CH AD YA MA OA</v>
          </cell>
        </row>
        <row r="176">
          <cell r="V176" t="str">
            <v>YC CH OA</v>
          </cell>
        </row>
        <row r="177">
          <cell r="AV177" t="str">
            <v>YC CH AD YA</v>
          </cell>
        </row>
        <row r="178">
          <cell r="V178" t="str">
            <v>YA</v>
          </cell>
        </row>
        <row r="179">
          <cell r="V179" t="str">
            <v>YC CH AD YA MA OA</v>
          </cell>
        </row>
        <row r="180">
          <cell r="V180" t="str">
            <v>YC CH AD YA MA</v>
          </cell>
        </row>
        <row r="181">
          <cell r="V181" t="str">
            <v>YC AD OA</v>
          </cell>
        </row>
        <row r="182">
          <cell r="AV182" t="str">
            <v>CH</v>
          </cell>
        </row>
        <row r="183">
          <cell r="V183" t="str">
            <v>CH AD YA MA OA</v>
          </cell>
        </row>
        <row r="184">
          <cell r="V184" t="str">
            <v>CH</v>
          </cell>
        </row>
        <row r="185">
          <cell r="V185" t="str">
            <v>YA MA OA</v>
          </cell>
        </row>
        <row r="186">
          <cell r="V186" t="str">
            <v>CH AD YA MA</v>
          </cell>
        </row>
        <row r="187">
          <cell r="V187" t="str">
            <v>YC YA MA OA</v>
          </cell>
        </row>
        <row r="188">
          <cell r="V188" t="str">
            <v>YC CH AD YA MA OA</v>
          </cell>
        </row>
        <row r="189">
          <cell r="V189" t="str">
            <v>YC CH AD YA MA OA</v>
          </cell>
        </row>
        <row r="191">
          <cell r="V191" t="str">
            <v>YC CH AD YA MA OA</v>
          </cell>
        </row>
        <row r="192">
          <cell r="V192" t="str">
            <v>YA MA OA</v>
          </cell>
        </row>
        <row r="193">
          <cell r="V193" t="str">
            <v>CH YA MA OA</v>
          </cell>
        </row>
        <row r="194">
          <cell r="V194" t="str">
            <v>YC CH AD YA MA OA</v>
          </cell>
        </row>
        <row r="196">
          <cell r="V196" t="str">
            <v>YC CH AD YA MA</v>
          </cell>
        </row>
        <row r="197">
          <cell r="V197" t="str">
            <v>AD YA MA</v>
          </cell>
        </row>
        <row r="198">
          <cell r="V198" t="str">
            <v>YC CH AD YA MA</v>
          </cell>
        </row>
        <row r="199">
          <cell r="AV199" t="str">
            <v>CH AD</v>
          </cell>
        </row>
        <row r="200">
          <cell r="V200" t="str">
            <v>CH AD MA OA</v>
          </cell>
        </row>
      </sheetData>
      <sheetData sheetId="2">
        <row r="1">
          <cell r="T1" t="str">
            <v>DA_Action</v>
          </cell>
          <cell r="U1" t="str">
            <v>DA_Gender</v>
          </cell>
          <cell r="V1" t="str">
            <v>DA_Age</v>
          </cell>
          <cell r="Y1" t="str">
            <v>D1_GEMA</v>
          </cell>
          <cell r="Z1" t="str">
            <v>DD_Action</v>
          </cell>
          <cell r="AA1" t="str">
            <v>DD_Gender</v>
          </cell>
          <cell r="AB1" t="str">
            <v>DD_Age</v>
          </cell>
          <cell r="AE1" t="str">
            <v>D2_GEMD</v>
          </cell>
          <cell r="AF1" t="str">
            <v>DG_Action</v>
          </cell>
          <cell r="AG1" t="str">
            <v>DG_Gender</v>
          </cell>
          <cell r="AH1" t="str">
            <v>DG_Age</v>
          </cell>
          <cell r="AK1" t="str">
            <v>D3_GEMG</v>
          </cell>
          <cell r="AL1" t="str">
            <v>DJ_Action</v>
          </cell>
          <cell r="AM1" t="str">
            <v>DJ_Gender</v>
          </cell>
          <cell r="AN1" t="str">
            <v>DJ_Age</v>
          </cell>
          <cell r="AQ1" t="str">
            <v>D4_GEMJ</v>
          </cell>
          <cell r="AR1" t="str">
            <v>D_GAM</v>
          </cell>
          <cell r="AS1" t="str">
            <v>D_Focus</v>
          </cell>
          <cell r="DH1" t="str">
            <v>GAM</v>
          </cell>
        </row>
        <row r="2">
          <cell r="T2" t="str">
            <v>2</v>
          </cell>
          <cell r="U2" t="str">
            <v>W G</v>
          </cell>
          <cell r="V2" t="str">
            <v>AD YA MA</v>
          </cell>
          <cell r="W2" t="str">
            <v>Argentina has ratified most international and regional treaties on human rights and is actively participating
in Agenda 2030 implementation efforts. Nevertheless, violence against women and girls is a major and
persistent problem. Until 2014, no official data concerning femicides had been collected; therefore, an
analysis of the progress of femicide cases in Argentina must be made on the basis of the report prepared
by “La Casa del Encuentro.”
5 From 2008-2017, 2,679 femicide cases and femicide-related cases involving
women and girls were recorded. As a result of these femicides, 3,378 children lost their mothers (66 percent
of them are under 18 years of age). In 62 percent of these cases, the victims were murdered by their
partners or ex-partners and in 51 percent of them were murdered at home. In those cases where data on
the modus operandi is available (95 percent of cases), it may be noted that 28 percent of such femicides
were committed using firearms, while 25 percent of the victims were stabbed and 16 percent of them
battered to death. Sixty-six percent of these women were between 19 and 50 years old when they were
murdered. In 20 percent of these cases, the age of the femicide perpetrator is unknown, while in 62 percent
of the cases, perpetrators were between 19 and 50 years of age when they committed the femicide.
Eighteen percent of femicide perpetrators committed suicide.
Official records6 show 251 direct femicides were committed while 22 persons became victims of related
femicides during 2017 (1 woman is murdered every 28 hours). As in 2016, the femicide rate recorded in
Argentina is 1 femicide every 100,000 women, though the rates recorded in various provincial jurisdictions
differ significantly.</v>
          </cell>
          <cell r="X2" t="str">
            <v>Gender Equality strategy.UNFPA https://www.unfpa.org/es/publications/estrategia-de-igualdad-de-g%C3%A9nero-del-unfpa ProDoc Iniciativa Spotlight Argentina https://drive.google.com/open?id=0B7VEiO-Zhjz5RkcwWENmTVNkeHFhUWljYld0alpudnJObFlR</v>
          </cell>
          <cell r="Y2" t="str">
            <v>4</v>
          </cell>
          <cell r="Z2" t="str">
            <v>1</v>
          </cell>
          <cell r="AA2" t="str">
            <v>W G B</v>
          </cell>
          <cell r="AB2" t="str">
            <v>AD YA MA</v>
          </cell>
          <cell r="AE2" t="str">
            <v>4</v>
          </cell>
          <cell r="AF2" t="str">
            <v>0</v>
          </cell>
          <cell r="AK2" t="str">
            <v>0</v>
          </cell>
          <cell r="AL2" t="str">
            <v>0</v>
          </cell>
          <cell r="AQ2" t="str">
            <v>0</v>
          </cell>
          <cell r="AR2" t="str">
            <v>0</v>
          </cell>
          <cell r="AS2" t="str">
            <v>M</v>
          </cell>
          <cell r="DH2" t="str">
            <v>0M</v>
          </cell>
        </row>
        <row r="3">
          <cell r="T3" t="str">
            <v>0</v>
          </cell>
          <cell r="W3" t="str">
            <v>Las Diplomaturas en Migrantes y Protección de Refugiados que ha desarrollado la Facultad de Derecho de la UBA con el auspicio de ACNUR han alcanzado en sus primeras 3 ediciones a personas de 17 países, 17 carreras de grado. En las 3 primeras ediciones el 75% de los estudiantes fueron de género femenimo. Dentro de los estudiantes contamos con funcionarios de gobierno encargados de implementar políticas públicas en la materia y con migrantes y refugiados que han querido capacitarse en la regulación nacional y regional de sus derechos.  Cabe señalar que en 2018 se decidió desarrollar una nueva Diplomatura en Igualdad y no Discriminación en la que se trabaja particularmente el tema género.</v>
          </cell>
          <cell r="X3" t="str">
            <v>Datos y encuestas a los estudiantes de las Diplomaturas en Migrantes y Protección de Refugiados de la FD UBA disponible: http://www.derecho.uba.ar/internacionales/ciclo-de-cursos-on-line/documentos/2018_encuesta-diplomatura-en-migrantes-y-proteccion-de-refugiados.pdf</v>
          </cell>
          <cell r="Y3" t="str">
            <v>0</v>
          </cell>
          <cell r="Z3" t="str">
            <v>0</v>
          </cell>
          <cell r="AE3" t="str">
            <v>0</v>
          </cell>
          <cell r="AF3" t="str">
            <v>4</v>
          </cell>
          <cell r="AG3" t="str">
            <v>W M D</v>
          </cell>
          <cell r="AH3" t="str">
            <v>YA MA</v>
          </cell>
          <cell r="AK3" t="str">
            <v>4</v>
          </cell>
          <cell r="AL3" t="str">
            <v>2</v>
          </cell>
          <cell r="AM3" t="str">
            <v>W M</v>
          </cell>
          <cell r="AN3" t="str">
            <v>YA MA</v>
          </cell>
          <cell r="AQ3" t="str">
            <v>4</v>
          </cell>
          <cell r="AR3" t="str">
            <v>0</v>
          </cell>
          <cell r="AS3" t="str">
            <v>M</v>
          </cell>
          <cell r="DH3" t="str">
            <v>0M</v>
          </cell>
        </row>
        <row r="4">
          <cell r="T4" t="str">
            <v>0</v>
          </cell>
          <cell r="W4" t="str">
            <v>Fundación Huésped trabaja hace 30 años con perspectiva de género en salud sexual y reproductiva para las poblaciones más vulnerables. Este proyecto apunta a la población migrante venezolana en Argentina, y al hacerlo tendrá una consideración especial hacia aquellas poblaciones con mayores barreras en el acceso a la salud, tales como, mujeres, población LGBTI y jóvenes.</v>
          </cell>
          <cell r="X4" t="str">
            <v>Análisis de género</v>
          </cell>
          <cell r="Y4" t="str">
            <v>0</v>
          </cell>
          <cell r="Z4" t="str">
            <v>2</v>
          </cell>
          <cell r="AA4" t="str">
            <v>W G D</v>
          </cell>
          <cell r="AB4" t="str">
            <v>NS</v>
          </cell>
          <cell r="AE4" t="str">
            <v>3</v>
          </cell>
          <cell r="AF4" t="str">
            <v>1 2</v>
          </cell>
          <cell r="AG4" t="str">
            <v>W G D</v>
          </cell>
          <cell r="AH4" t="str">
            <v>NS</v>
          </cell>
          <cell r="AK4" t="str">
            <v>3</v>
          </cell>
          <cell r="AL4" t="str">
            <v>2</v>
          </cell>
          <cell r="AM4" t="str">
            <v>NS</v>
          </cell>
          <cell r="AN4" t="str">
            <v>NS</v>
          </cell>
          <cell r="AQ4" t="str">
            <v>1</v>
          </cell>
          <cell r="AR4" t="str">
            <v>1</v>
          </cell>
          <cell r="AS4" t="str">
            <v>M</v>
          </cell>
          <cell r="DH4" t="str">
            <v>1M</v>
          </cell>
        </row>
        <row r="5">
          <cell r="T5" t="str">
            <v>0</v>
          </cell>
          <cell r="W5" t="str">
            <v>El análisis de género es una política de la Organización Panamericana de la Salud (OPS),  desde nuestra organización se promueve la toma de decisiones con base en información, y el fortalecimiento de las capacidades nacionales para generar, analizar y utilizar eficazmente los indicadores de salud, desde una perspectiva de género y de diversidad. De esta manera se ha construido esta propuesta priorizando en las disidencias sexuales, mujeres, niñas y niños.</v>
          </cell>
          <cell r="X5" t="str">
            <v>Template-ARG</v>
          </cell>
          <cell r="Y5" t="str">
            <v>0</v>
          </cell>
          <cell r="Z5" t="str">
            <v>2</v>
          </cell>
          <cell r="AA5" t="str">
            <v>W G B D</v>
          </cell>
          <cell r="AB5" t="str">
            <v>YC CH AD YA MA</v>
          </cell>
          <cell r="AE5" t="str">
            <v>4</v>
          </cell>
          <cell r="AF5" t="str">
            <v>1 2</v>
          </cell>
          <cell r="AG5" t="str">
            <v>W G B D</v>
          </cell>
          <cell r="AH5" t="str">
            <v>YC CH AD YA MA OA</v>
          </cell>
          <cell r="AK5" t="str">
            <v>4</v>
          </cell>
          <cell r="AL5" t="str">
            <v>3</v>
          </cell>
          <cell r="AM5" t="str">
            <v>W G B</v>
          </cell>
          <cell r="AN5" t="str">
            <v>SGI</v>
          </cell>
          <cell r="AQ5" t="str">
            <v>3</v>
          </cell>
          <cell r="AR5" t="str">
            <v>3</v>
          </cell>
          <cell r="AS5" t="str">
            <v>M</v>
          </cell>
          <cell r="DH5" t="str">
            <v>3M</v>
          </cell>
        </row>
        <row r="6">
          <cell r="T6" t="str">
            <v>2</v>
          </cell>
          <cell r="U6" t="str">
            <v>D</v>
          </cell>
          <cell r="V6" t="str">
            <v>NS</v>
          </cell>
          <cell r="W6" t="str">
            <v>Las personas LGBTI+, y en particular aquellas con géneros autopercibidos femeninos, son vulneradas en sus derechos por culturas heterocisnormativas.
Las personas LGBTI+ migrantes y refugiadas resultan expuestas a fenómenos estructurales de discriminación, xenofobia, violencia social e institucional, agravando y dificultando su integración e inclusión social.
La falta de apoyos económicos y sociales que contemplen las necesidades especificas de este colectivo contribuye de manera directa a la revictimización, la cronicidad de la situación de vulneración y profundizan el impacto negativo en su salud mental y física.</v>
          </cell>
          <cell r="X6" t="str">
            <v>Violencia contra personas LGBTI en América. CIDH. 2015</v>
          </cell>
          <cell r="Y6" t="str">
            <v>3</v>
          </cell>
          <cell r="Z6" t="str">
            <v>2</v>
          </cell>
          <cell r="AA6" t="str">
            <v>D</v>
          </cell>
          <cell r="AB6" t="str">
            <v>YA MA</v>
          </cell>
          <cell r="AE6" t="str">
            <v>4</v>
          </cell>
          <cell r="AF6" t="str">
            <v>0</v>
          </cell>
          <cell r="AK6" t="str">
            <v>0</v>
          </cell>
          <cell r="AL6" t="str">
            <v>2</v>
          </cell>
          <cell r="AM6" t="str">
            <v>D</v>
          </cell>
          <cell r="AN6" t="str">
            <v>NS</v>
          </cell>
          <cell r="AQ6" t="str">
            <v>3</v>
          </cell>
          <cell r="AR6" t="str">
            <v>3</v>
          </cell>
          <cell r="AS6" t="str">
            <v>M</v>
          </cell>
          <cell r="DH6" t="str">
            <v>3M</v>
          </cell>
        </row>
        <row r="7">
          <cell r="T7" t="str">
            <v>1</v>
          </cell>
          <cell r="U7" t="str">
            <v>W G D</v>
          </cell>
          <cell r="V7" t="str">
            <v>CH AD YA OA</v>
          </cell>
          <cell r="W7" t="str">
            <v>The project identifies the differences between and among venezuelan migrants and refugee women and men, focusing in the populations suffering multiple discrimination, such as girls, women with disabilities, LGTBI and older women. These factors of vulnerability, combined with hyper-sexualized stereotypes, increase migrants’ exposure to trafficking, sexual exploitation and gender-based violence, particularly of women and girls.</v>
          </cell>
          <cell r="X7" t="str">
            <v>Report of the United Nations High Commissioner for Human Rights on the situation of Human rights in the Bolivarian Republic of Venezuela July 2019</v>
          </cell>
          <cell r="Y7" t="str">
            <v>4</v>
          </cell>
          <cell r="Z7" t="str">
            <v>3</v>
          </cell>
          <cell r="AA7" t="str">
            <v>W G D</v>
          </cell>
          <cell r="AB7" t="str">
            <v>NS</v>
          </cell>
          <cell r="AE7" t="str">
            <v>3</v>
          </cell>
          <cell r="AF7" t="str">
            <v>1 2</v>
          </cell>
          <cell r="AG7" t="str">
            <v>W G B M D</v>
          </cell>
          <cell r="AH7" t="str">
            <v>YC CH AD YA MA OA</v>
          </cell>
          <cell r="AK7" t="str">
            <v>4</v>
          </cell>
          <cell r="AL7" t="str">
            <v>0</v>
          </cell>
          <cell r="AQ7" t="str">
            <v>0</v>
          </cell>
          <cell r="AR7" t="str">
            <v>3</v>
          </cell>
          <cell r="AS7" t="str">
            <v>T</v>
          </cell>
          <cell r="DH7" t="str">
            <v>3T</v>
          </cell>
        </row>
        <row r="8">
          <cell r="T8" t="str">
            <v>0</v>
          </cell>
          <cell r="W8" t="str">
            <v>Las mujeres migrantes poseen una doble discriminación, por mujeres y por migrantes, y están más propensas a ser víctimas de violencia de género, dado que en el proceso migratorio van perdiendo sus redes y muchas veces aislándose.</v>
          </cell>
          <cell r="X8" t="str">
            <v>Gender Analysis</v>
          </cell>
          <cell r="Y8" t="str">
            <v>0</v>
          </cell>
          <cell r="Z8" t="str">
            <v>3</v>
          </cell>
          <cell r="AA8" t="str">
            <v>W G B M D</v>
          </cell>
          <cell r="AB8" t="str">
            <v>AD YA MA</v>
          </cell>
          <cell r="AE8" t="str">
            <v>4</v>
          </cell>
          <cell r="AF8" t="str">
            <v>1 2 3</v>
          </cell>
          <cell r="AG8" t="str">
            <v>W M</v>
          </cell>
          <cell r="AH8" t="str">
            <v>YA MA</v>
          </cell>
          <cell r="AK8" t="str">
            <v>4</v>
          </cell>
          <cell r="AL8" t="str">
            <v>3</v>
          </cell>
          <cell r="AM8" t="str">
            <v>W</v>
          </cell>
          <cell r="AN8" t="str">
            <v>NS</v>
          </cell>
          <cell r="AQ8" t="str">
            <v>3</v>
          </cell>
          <cell r="AR8" t="str">
            <v>3</v>
          </cell>
          <cell r="AS8" t="str">
            <v>T</v>
          </cell>
          <cell r="DH8" t="str">
            <v>3T</v>
          </cell>
        </row>
        <row r="9">
          <cell r="T9" t="str">
            <v>2</v>
          </cell>
          <cell r="U9" t="str">
            <v>W G B M</v>
          </cell>
          <cell r="V9" t="str">
            <v>CH AD MA OA</v>
          </cell>
          <cell r="W9" t="str">
            <v>UNHCR undertakes regularly its participatory assessment with the population of concern disaggregated by age, gender and diversity (AGD) criteria. The monitoring framework for UNHCR's program implementation includes AGD aspects and design of its programs is done in cooperation with beneficiaries who participate in planning exercises.</v>
          </cell>
          <cell r="X9" t="str">
            <v>CoP 2020; participatory assessment report</v>
          </cell>
          <cell r="Y9" t="str">
            <v>4</v>
          </cell>
          <cell r="Z9" t="str">
            <v>2</v>
          </cell>
          <cell r="AA9" t="str">
            <v>W G B M D</v>
          </cell>
          <cell r="AB9" t="str">
            <v>CH AD YA MA OA</v>
          </cell>
          <cell r="AE9" t="str">
            <v>4</v>
          </cell>
          <cell r="AF9" t="str">
            <v>1 2 3 4</v>
          </cell>
          <cell r="AG9" t="str">
            <v>W G B M D</v>
          </cell>
          <cell r="AH9" t="str">
            <v>YC CH AD YA MA OA</v>
          </cell>
          <cell r="AK9" t="str">
            <v>4</v>
          </cell>
          <cell r="AL9" t="str">
            <v>3 2</v>
          </cell>
          <cell r="AM9" t="str">
            <v>W G B M D</v>
          </cell>
          <cell r="AN9" t="str">
            <v>CH AD MA OA</v>
          </cell>
          <cell r="AQ9" t="str">
            <v>4</v>
          </cell>
          <cell r="AR9" t="str">
            <v>4</v>
          </cell>
          <cell r="AS9" t="str">
            <v>M</v>
          </cell>
          <cell r="DH9" t="str">
            <v>4M</v>
          </cell>
        </row>
        <row r="10">
          <cell r="T10" t="str">
            <v>0</v>
          </cell>
          <cell r="W10" t="str">
            <v>En las sociedades occidentales la distribución de poder según género se da de manera asimétrica, dando origen a inequidades entre varones y mujeres. En los procesos migratorios esas inequidades se expresan en el acceso desigual de mujeres y niñas a salud y educación. Las actividades de este proyecto fueron diseñadas desde el enfoque de género, considerando múltiples estrategias para reducir las brechas existentes.</v>
          </cell>
          <cell r="X10" t="str">
            <v>Recomendaciones para abordar los derechos humanos de las mujeres en el pacto mundial para una migración segura, ordenada y regular.</v>
          </cell>
          <cell r="Y10" t="str">
            <v>0</v>
          </cell>
          <cell r="Z10" t="str">
            <v>2</v>
          </cell>
          <cell r="AA10" t="str">
            <v>W G B M D</v>
          </cell>
          <cell r="AB10" t="str">
            <v>CH YA MA OA</v>
          </cell>
          <cell r="AE10" t="str">
            <v>4</v>
          </cell>
          <cell r="AF10" t="str">
            <v>3 4</v>
          </cell>
          <cell r="AG10" t="str">
            <v>W G B M D</v>
          </cell>
          <cell r="AH10" t="str">
            <v>CH AD YA MA OA</v>
          </cell>
          <cell r="AK10" t="str">
            <v>4</v>
          </cell>
          <cell r="AL10" t="str">
            <v>3 2</v>
          </cell>
          <cell r="AM10" t="str">
            <v>W G B M</v>
          </cell>
          <cell r="AN10" t="str">
            <v>CH AD YA MA OA</v>
          </cell>
          <cell r="AQ10" t="str">
            <v>4</v>
          </cell>
          <cell r="AR10" t="str">
            <v>4</v>
          </cell>
          <cell r="AS10" t="str">
            <v>M</v>
          </cell>
          <cell r="DH10" t="str">
            <v>4M</v>
          </cell>
        </row>
        <row r="11">
          <cell r="T11" t="str">
            <v>1</v>
          </cell>
          <cell r="U11" t="str">
            <v>W G B M</v>
          </cell>
          <cell r="V11" t="str">
            <v>YC CH MA</v>
          </cell>
          <cell r="W11" t="str">
            <v>El análisis basado en género comienza por definir los principales conceptos abordados y a tener en cuenta a la hora de desarrollar un proyecto. Luego se desataca la importancia y el porque este análisis debe ser documento de consulta en cada fase del proyecto.
Por último, se establecen estándares mínimos de trabajo en línea con los ODS y un set de preguntas reflexivas que tienen por objetivo guiar la toma de decisiones de manera que la persona a cargo pueda extrapolar los conceptos.</v>
          </cell>
          <cell r="X11" t="str">
            <v>Igualdad de género - Guía para proyectos</v>
          </cell>
          <cell r="Y11" t="str">
            <v>4</v>
          </cell>
          <cell r="Z11" t="str">
            <v>1</v>
          </cell>
          <cell r="AA11" t="str">
            <v>EQA</v>
          </cell>
          <cell r="AB11" t="str">
            <v>YC CH AD YA MA</v>
          </cell>
          <cell r="AE11" t="str">
            <v>2</v>
          </cell>
          <cell r="AF11" t="str">
            <v>2 3 4</v>
          </cell>
          <cell r="AG11" t="str">
            <v>W G B M</v>
          </cell>
          <cell r="AH11" t="str">
            <v>YA MA OA</v>
          </cell>
          <cell r="AK11" t="str">
            <v>4</v>
          </cell>
          <cell r="AL11" t="str">
            <v>3 2</v>
          </cell>
          <cell r="AM11" t="str">
            <v>W G B M</v>
          </cell>
          <cell r="AN11" t="str">
            <v>YC CH MA</v>
          </cell>
          <cell r="AQ11" t="str">
            <v>4</v>
          </cell>
          <cell r="AR11" t="str">
            <v>4</v>
          </cell>
          <cell r="AS11" t="str">
            <v>M</v>
          </cell>
          <cell r="DH11" t="str">
            <v>4M</v>
          </cell>
        </row>
        <row r="12">
          <cell r="T12" t="str">
            <v>0</v>
          </cell>
          <cell r="W12" t="str">
            <v>La respuesta al flujo de refugiados y migrantes de Venezuela en Argentina requiere de acciones específicas para atender las necesidades de protección de grupos en situación de mayor vulnerabilidad, entre los que se encuentran las mujeres, niñas, niños y adolescentes y la población LGBTI, así como la transversalización del enfoque de género en toda la respuesta. En cuanto a lo primero, se observa la necesidad de implementar acciones específicas para la prevención de la violencia basada en género y de la trata y tráfico de personas, así como la asistencia a sus víctimas. Se vislumbra la necesidad complementaria de fortalecer los mecanismos institucionales de respuesta en ambos ámbitos, así como de producir datos que permitan el diseño de políticas públicas mejor informadas. En cuanto a lo segundo, se observa la necesidad de incluir una desagregación de los datos (indicadores de monitoreo de la respuesta) a nivel de género, así como de producir datos sobre las necesidades de protección y asistencia de estos grupos en particular.</v>
          </cell>
          <cell r="X12" t="str">
            <v>Análisis de necesidades en base a fuentes de información secundarias</v>
          </cell>
          <cell r="Y12" t="str">
            <v>0</v>
          </cell>
          <cell r="Z12" t="str">
            <v>2</v>
          </cell>
          <cell r="AA12" t="str">
            <v>W G B D</v>
          </cell>
          <cell r="AB12" t="str">
            <v>YC CH AD YA MA OA</v>
          </cell>
          <cell r="AE12" t="str">
            <v>4</v>
          </cell>
          <cell r="AF12" t="str">
            <v>2 3</v>
          </cell>
          <cell r="AG12" t="str">
            <v>W G B M D</v>
          </cell>
          <cell r="AH12" t="str">
            <v>YC CH AD YA MA OA</v>
          </cell>
          <cell r="AK12" t="str">
            <v>4</v>
          </cell>
          <cell r="AL12" t="str">
            <v>2</v>
          </cell>
          <cell r="AM12" t="str">
            <v>W G B M D</v>
          </cell>
          <cell r="AN12" t="str">
            <v>CH AD OA</v>
          </cell>
          <cell r="AQ12" t="str">
            <v>4</v>
          </cell>
          <cell r="AR12" t="str">
            <v>4</v>
          </cell>
          <cell r="AS12" t="str">
            <v>M</v>
          </cell>
          <cell r="DH12" t="str">
            <v>4M</v>
          </cell>
        </row>
        <row r="13">
          <cell r="T13" t="str">
            <v>2</v>
          </cell>
          <cell r="U13" t="str">
            <v>W G B M D</v>
          </cell>
          <cell r="V13" t="str">
            <v>CH AD YA MA OA</v>
          </cell>
          <cell r="W13" t="str">
            <v>Las mujeres de los sectores populares están en una doble condición de vulnerabilidad, la que las expone por la situación económica con poco acceso al mercado de trabajo formal, cuya posibilidad de acceso está vinculada a espacios de precarización e informalidad y por otro lado su situación de género que las expone a situaciones de desigualdad en relación a los varones. 
Cabe mencionar que en el caso del colectivo LGBTIQ cuentan con mayores barreras de acceso. Esto también se expresa en el sistema educativo .</v>
          </cell>
          <cell r="X13" t="str">
            <v>https://www.fundses.org.ar/sites/default/files/https://www.fundses.org.ar/sites/default/files/monitor_empleo_joven_2018_1.pdf.pdf   /</v>
          </cell>
          <cell r="Y13" t="str">
            <v>4</v>
          </cell>
          <cell r="Z13" t="str">
            <v>2</v>
          </cell>
          <cell r="AA13" t="str">
            <v>W G B M D</v>
          </cell>
          <cell r="AB13" t="str">
            <v>CH AD YA MA</v>
          </cell>
          <cell r="AE13" t="str">
            <v>4</v>
          </cell>
          <cell r="AF13" t="str">
            <v>1 4</v>
          </cell>
          <cell r="AG13" t="str">
            <v>W G B M D</v>
          </cell>
          <cell r="AH13" t="str">
            <v>CH AD YA MA</v>
          </cell>
          <cell r="AK13" t="str">
            <v>4</v>
          </cell>
          <cell r="AL13" t="str">
            <v>3</v>
          </cell>
          <cell r="AM13" t="str">
            <v>W G B M D</v>
          </cell>
          <cell r="AN13" t="str">
            <v>CH AD YA MA</v>
          </cell>
          <cell r="AQ13" t="str">
            <v>4</v>
          </cell>
          <cell r="AR13" t="str">
            <v>4</v>
          </cell>
          <cell r="AS13" t="str">
            <v>M</v>
          </cell>
          <cell r="DH13" t="str">
            <v>4M</v>
          </cell>
        </row>
        <row r="14">
          <cell r="T14" t="str">
            <v>0</v>
          </cell>
          <cell r="W14" t="str">
            <v>No aplica</v>
          </cell>
          <cell r="X14" t="str">
            <v>No aplica</v>
          </cell>
          <cell r="Y14" t="str">
            <v>0</v>
          </cell>
          <cell r="Z14" t="str">
            <v>1</v>
          </cell>
          <cell r="AA14" t="str">
            <v>W G B M</v>
          </cell>
          <cell r="AB14" t="str">
            <v>CH AD YA MA OA</v>
          </cell>
          <cell r="AE14" t="str">
            <v>4</v>
          </cell>
          <cell r="AF14" t="str">
            <v>3</v>
          </cell>
          <cell r="AG14" t="str">
            <v>W G B M D</v>
          </cell>
          <cell r="AH14" t="str">
            <v>CH AD YA MA OA</v>
          </cell>
          <cell r="AK14" t="str">
            <v>4</v>
          </cell>
          <cell r="AL14" t="str">
            <v>2</v>
          </cell>
          <cell r="AM14" t="str">
            <v>W G B M D</v>
          </cell>
          <cell r="AN14" t="str">
            <v>CH AD YA MA OA</v>
          </cell>
          <cell r="AQ14" t="str">
            <v>4</v>
          </cell>
          <cell r="AR14" t="str">
            <v>4</v>
          </cell>
          <cell r="AS14" t="str">
            <v>M</v>
          </cell>
          <cell r="DH14" t="str">
            <v>4M</v>
          </cell>
        </row>
        <row r="15">
          <cell r="T15" t="str">
            <v>1</v>
          </cell>
          <cell r="U15" t="str">
            <v>W G B M D</v>
          </cell>
          <cell r="V15" t="str">
            <v>CH YA MA OA</v>
          </cell>
          <cell r="W15" t="str">
            <v>Se realiza una evaluación específica de necesidades para los casos atendidos, la asistencia es otorgada en consecuencia, teniendo en cuenta los grupos de géneros y edad declarados en el grupo atendido.</v>
          </cell>
          <cell r="X15" t="str">
            <v>Rapid Needs Assessment_Misiones; Rapid Needs Assessment_Jujuy</v>
          </cell>
          <cell r="Y15" t="str">
            <v>4</v>
          </cell>
          <cell r="Z15" t="str">
            <v>1</v>
          </cell>
          <cell r="AA15" t="str">
            <v>W G B M D</v>
          </cell>
          <cell r="AB15" t="str">
            <v>CH YA MA OA</v>
          </cell>
          <cell r="AE15" t="str">
            <v>4</v>
          </cell>
          <cell r="AF15" t="str">
            <v>1 2 3 4</v>
          </cell>
          <cell r="AG15" t="str">
            <v>W G B M</v>
          </cell>
          <cell r="AH15" t="str">
            <v>CH YA MA OA</v>
          </cell>
          <cell r="AK15" t="str">
            <v>4</v>
          </cell>
          <cell r="AL15" t="str">
            <v>3 2</v>
          </cell>
          <cell r="AM15" t="str">
            <v>W G B M</v>
          </cell>
          <cell r="AN15" t="str">
            <v>CH MA OA</v>
          </cell>
          <cell r="AQ15" t="str">
            <v>4</v>
          </cell>
          <cell r="AR15" t="str">
            <v>4</v>
          </cell>
          <cell r="AS15" t="str">
            <v>M</v>
          </cell>
          <cell r="DH15" t="str">
            <v>4M</v>
          </cell>
        </row>
        <row r="16">
          <cell r="T16" t="str">
            <v>2</v>
          </cell>
          <cell r="U16" t="str">
            <v>W</v>
          </cell>
          <cell r="V16" t="str">
            <v>CH AD YA MA OA</v>
          </cell>
          <cell r="W16" t="str">
            <v>Reconociendo las necesidades de protección especial y diferencial de niñas y mujeres, el conjunto de actividades procura una atención especial en ellas con el ánimo de posicionarlas como agentes activos en el desarrollo de la iniciativa. Encontramos en la priorización de este sector poblacional una oportunidad para el posicionamiento de sus  derechos, el fortalecimiento de capacidades individuales y colectivas de las mujeres como agentes de bienestar e integración a partir de su rol dinamizador en escenarios familiares, comunitarios y para la incidencia.</v>
          </cell>
          <cell r="X16" t="str">
            <v>Análisis de género y necesidades especiales</v>
          </cell>
          <cell r="Y16" t="str">
            <v>4</v>
          </cell>
          <cell r="Z16" t="str">
            <v>2</v>
          </cell>
          <cell r="AA16" t="str">
            <v>W</v>
          </cell>
          <cell r="AB16" t="str">
            <v>AD YA MA</v>
          </cell>
          <cell r="AE16" t="str">
            <v>4</v>
          </cell>
          <cell r="AF16" t="str">
            <v>2</v>
          </cell>
          <cell r="AG16" t="str">
            <v>W M</v>
          </cell>
          <cell r="AH16" t="str">
            <v>YA MA</v>
          </cell>
          <cell r="AK16" t="str">
            <v>4</v>
          </cell>
          <cell r="AL16" t="str">
            <v>3 2</v>
          </cell>
          <cell r="AM16" t="str">
            <v>W SGI</v>
          </cell>
          <cell r="AN16" t="str">
            <v>YA SGI</v>
          </cell>
          <cell r="AQ16" t="str">
            <v>1</v>
          </cell>
          <cell r="AR16" t="str">
            <v>4</v>
          </cell>
          <cell r="AS16" t="str">
            <v>M</v>
          </cell>
          <cell r="DH16" t="str">
            <v>4M</v>
          </cell>
        </row>
        <row r="17">
          <cell r="T17" t="str">
            <v>2</v>
          </cell>
          <cell r="U17" t="str">
            <v>W G B M D</v>
          </cell>
          <cell r="V17" t="str">
            <v>CH YA MA OA</v>
          </cell>
          <cell r="W17" t="str">
            <v>Las cuestiones de género afectan a las cuestiones de movilidad humana, tanto en la construcción de las decisiones de partir en el país de origen,  la vulnerablidad en el tránsito, como en los procesos de integración en el lugar de destino. Por ende resulta ineludible un análisis que tenga en cuenta género, edad y diversidad a la hora de pensar el abordaje y las respuestas en términos de protección y promoción de derechos.</v>
          </cell>
          <cell r="X17" t="str">
            <v>"Visibilizando el papel de la Violencia contra las Mujeres en el estudio de las cadenas globales de cuidado" ,Informe Cerrando Brechas, Autoras: Laura Paredes (CAREF) y Lucía Martelote (ELA).</v>
          </cell>
          <cell r="Y17" t="str">
            <v>4</v>
          </cell>
          <cell r="Z17" t="str">
            <v>3</v>
          </cell>
          <cell r="AA17" t="str">
            <v>W G B M D</v>
          </cell>
          <cell r="AB17" t="str">
            <v>CH YA MA OA</v>
          </cell>
          <cell r="AE17" t="str">
            <v>4</v>
          </cell>
          <cell r="AF17" t="str">
            <v>1 2 3 4</v>
          </cell>
          <cell r="AG17" t="str">
            <v>W G B M D</v>
          </cell>
          <cell r="AH17" t="str">
            <v>CH YA MA OA</v>
          </cell>
          <cell r="AK17" t="str">
            <v>4</v>
          </cell>
          <cell r="AL17" t="str">
            <v>3</v>
          </cell>
          <cell r="AM17" t="str">
            <v>W G B M D</v>
          </cell>
          <cell r="AN17" t="str">
            <v>CH YA MA OA</v>
          </cell>
          <cell r="AQ17" t="str">
            <v>4</v>
          </cell>
          <cell r="AR17" t="str">
            <v>4</v>
          </cell>
          <cell r="AS17" t="str">
            <v>T</v>
          </cell>
          <cell r="DH17" t="str">
            <v>4T</v>
          </cell>
        </row>
        <row r="18">
          <cell r="T18" t="str">
            <v>2</v>
          </cell>
          <cell r="U18" t="str">
            <v>W G B M D</v>
          </cell>
          <cell r="V18" t="str">
            <v>AD YA MA</v>
          </cell>
          <cell r="W18" t="str">
            <v>Las mujeres y las niñas migrantes y refugiadas han sido afectadas de manera diferenciada y desproporcionada en la crisis. Enfrentan una grave situación de violación a sus derechos humanos, especialmente a sus derechos económicos, sociales y a una vida libre de violencias, riesgos de protección como violencia de género. Por lo tanto las actividades sugeridas contemplan estas desigualdades buscando equilibrar oportunidades laborales,  derribar estereotipos de género, xenofobia y brindar información adecuada para buscar ayuda en caso de necesitarla.</v>
          </cell>
          <cell r="X18" t="str">
            <v>Submission_RMRP_2020_ONUMujeres_ARGENTINA</v>
          </cell>
          <cell r="Y18" t="str">
            <v>4</v>
          </cell>
          <cell r="Z18" t="str">
            <v>3</v>
          </cell>
          <cell r="AA18" t="str">
            <v>W G B M D</v>
          </cell>
          <cell r="AB18" t="str">
            <v>AD YA MA</v>
          </cell>
          <cell r="AE18" t="str">
            <v>4</v>
          </cell>
          <cell r="AF18" t="str">
            <v>1 2</v>
          </cell>
          <cell r="AG18" t="str">
            <v>W G M D</v>
          </cell>
          <cell r="AH18" t="str">
            <v>AD YA MA</v>
          </cell>
          <cell r="AK18" t="str">
            <v>4</v>
          </cell>
          <cell r="AL18" t="str">
            <v>3</v>
          </cell>
          <cell r="AM18" t="str">
            <v>W</v>
          </cell>
          <cell r="AN18" t="str">
            <v>AD</v>
          </cell>
          <cell r="AQ18" t="str">
            <v>4</v>
          </cell>
          <cell r="AR18" t="str">
            <v>4</v>
          </cell>
          <cell r="AS18" t="str">
            <v>T</v>
          </cell>
          <cell r="DH18" t="str">
            <v>4T</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B8858-916A-47D2-AF82-353B1D7A5AEA}">
  <dimension ref="A1:G61"/>
  <sheetViews>
    <sheetView workbookViewId="0">
      <selection activeCell="E51" sqref="E51"/>
    </sheetView>
  </sheetViews>
  <sheetFormatPr defaultRowHeight="15" x14ac:dyDescent="0.25"/>
  <cols>
    <col min="1" max="1" width="13.28515625" style="3" bestFit="1" customWidth="1"/>
    <col min="2" max="2" width="8.7109375" style="3" customWidth="1"/>
    <col min="3" max="3" width="57.140625" style="5" customWidth="1"/>
  </cols>
  <sheetData>
    <row r="1" spans="1:3" x14ac:dyDescent="0.25">
      <c r="A1" s="6" t="s">
        <v>0</v>
      </c>
      <c r="B1" s="6" t="s">
        <v>101</v>
      </c>
      <c r="C1" s="7" t="s">
        <v>99</v>
      </c>
    </row>
    <row r="2" spans="1:3" ht="33.75" hidden="1" x14ac:dyDescent="0.25">
      <c r="A2" s="8" t="s">
        <v>100</v>
      </c>
      <c r="B2" s="9"/>
      <c r="C2" s="10" t="s">
        <v>102</v>
      </c>
    </row>
    <row r="3" spans="1:3" hidden="1" x14ac:dyDescent="0.25">
      <c r="B3" s="1" t="s">
        <v>1</v>
      </c>
      <c r="C3" s="2" t="s">
        <v>2</v>
      </c>
    </row>
    <row r="4" spans="1:3" hidden="1" x14ac:dyDescent="0.25">
      <c r="B4" s="4" t="s">
        <v>3</v>
      </c>
      <c r="C4" s="2" t="s">
        <v>4</v>
      </c>
    </row>
    <row r="5" spans="1:3" hidden="1" x14ac:dyDescent="0.25">
      <c r="B5" s="4" t="s">
        <v>5</v>
      </c>
      <c r="C5" s="2" t="s">
        <v>6</v>
      </c>
    </row>
    <row r="6" spans="1:3" hidden="1" x14ac:dyDescent="0.25">
      <c r="B6" s="4"/>
      <c r="C6" s="2"/>
    </row>
    <row r="7" spans="1:3" hidden="1" x14ac:dyDescent="0.25">
      <c r="A7" s="8" t="s">
        <v>103</v>
      </c>
      <c r="B7" s="8"/>
      <c r="C7" s="11" t="s">
        <v>104</v>
      </c>
    </row>
    <row r="8" spans="1:3" hidden="1" x14ac:dyDescent="0.25">
      <c r="B8" s="4" t="s">
        <v>61</v>
      </c>
      <c r="C8" s="5" t="s">
        <v>86</v>
      </c>
    </row>
    <row r="9" spans="1:3" hidden="1" x14ac:dyDescent="0.25">
      <c r="B9" s="4" t="s">
        <v>59</v>
      </c>
      <c r="C9" s="5" t="s">
        <v>87</v>
      </c>
    </row>
    <row r="10" spans="1:3" hidden="1" x14ac:dyDescent="0.25">
      <c r="B10" s="4" t="s">
        <v>88</v>
      </c>
      <c r="C10" s="5" t="s">
        <v>89</v>
      </c>
    </row>
    <row r="11" spans="1:3" hidden="1" x14ac:dyDescent="0.25">
      <c r="B11" s="4"/>
      <c r="C11" s="2"/>
    </row>
    <row r="12" spans="1:3" hidden="1" x14ac:dyDescent="0.25">
      <c r="A12" s="8" t="s">
        <v>105</v>
      </c>
      <c r="B12" s="8"/>
      <c r="C12" s="11" t="s">
        <v>106</v>
      </c>
    </row>
    <row r="13" spans="1:3" hidden="1" x14ac:dyDescent="0.25">
      <c r="B13" s="4" t="s">
        <v>7</v>
      </c>
      <c r="C13" s="2" t="s">
        <v>8</v>
      </c>
    </row>
    <row r="14" spans="1:3" hidden="1" x14ac:dyDescent="0.25">
      <c r="B14" s="4" t="s">
        <v>9</v>
      </c>
      <c r="C14" s="5" t="s">
        <v>10</v>
      </c>
    </row>
    <row r="15" spans="1:3" hidden="1" x14ac:dyDescent="0.25">
      <c r="B15" s="4" t="s">
        <v>11</v>
      </c>
      <c r="C15" s="5" t="s">
        <v>12</v>
      </c>
    </row>
    <row r="16" spans="1:3" hidden="1" x14ac:dyDescent="0.25">
      <c r="B16" s="4" t="s">
        <v>13</v>
      </c>
      <c r="C16" s="5" t="s">
        <v>14</v>
      </c>
    </row>
    <row r="17" spans="2:3" hidden="1" x14ac:dyDescent="0.25">
      <c r="B17" s="4" t="s">
        <v>15</v>
      </c>
      <c r="C17" s="5" t="s">
        <v>16</v>
      </c>
    </row>
    <row r="18" spans="2:3" hidden="1" x14ac:dyDescent="0.25">
      <c r="B18" s="4" t="s">
        <v>17</v>
      </c>
      <c r="C18" s="5" t="s">
        <v>18</v>
      </c>
    </row>
    <row r="19" spans="2:3" hidden="1" x14ac:dyDescent="0.25">
      <c r="B19" s="4" t="s">
        <v>19</v>
      </c>
      <c r="C19" s="5" t="s">
        <v>20</v>
      </c>
    </row>
    <row r="20" spans="2:3" hidden="1" x14ac:dyDescent="0.25">
      <c r="B20" s="4" t="s">
        <v>21</v>
      </c>
      <c r="C20" s="5" t="s">
        <v>22</v>
      </c>
    </row>
    <row r="21" spans="2:3" hidden="1" x14ac:dyDescent="0.25">
      <c r="B21" s="4" t="s">
        <v>23</v>
      </c>
      <c r="C21" s="5" t="s">
        <v>24</v>
      </c>
    </row>
    <row r="22" spans="2:3" hidden="1" x14ac:dyDescent="0.25">
      <c r="B22" s="4" t="s">
        <v>25</v>
      </c>
      <c r="C22" s="5" t="s">
        <v>26</v>
      </c>
    </row>
    <row r="23" spans="2:3" hidden="1" x14ac:dyDescent="0.25">
      <c r="B23" s="4" t="s">
        <v>27</v>
      </c>
      <c r="C23" s="5" t="s">
        <v>28</v>
      </c>
    </row>
    <row r="24" spans="2:3" hidden="1" x14ac:dyDescent="0.25">
      <c r="B24" s="4" t="s">
        <v>29</v>
      </c>
      <c r="C24" s="5" t="s">
        <v>30</v>
      </c>
    </row>
    <row r="25" spans="2:3" hidden="1" x14ac:dyDescent="0.25">
      <c r="B25" s="4" t="s">
        <v>31</v>
      </c>
      <c r="C25" s="5" t="s">
        <v>32</v>
      </c>
    </row>
    <row r="26" spans="2:3" hidden="1" x14ac:dyDescent="0.25">
      <c r="B26" s="4" t="s">
        <v>33</v>
      </c>
      <c r="C26" s="5" t="s">
        <v>34</v>
      </c>
    </row>
    <row r="27" spans="2:3" hidden="1" x14ac:dyDescent="0.25">
      <c r="B27" s="4" t="s">
        <v>35</v>
      </c>
      <c r="C27" s="5" t="s">
        <v>36</v>
      </c>
    </row>
    <row r="28" spans="2:3" hidden="1" x14ac:dyDescent="0.25">
      <c r="B28" s="4" t="s">
        <v>37</v>
      </c>
      <c r="C28" s="5" t="s">
        <v>38</v>
      </c>
    </row>
    <row r="29" spans="2:3" hidden="1" x14ac:dyDescent="0.25">
      <c r="B29" s="4" t="s">
        <v>39</v>
      </c>
      <c r="C29" s="5" t="s">
        <v>40</v>
      </c>
    </row>
    <row r="30" spans="2:3" hidden="1" x14ac:dyDescent="0.25">
      <c r="B30" s="4" t="s">
        <v>41</v>
      </c>
      <c r="C30" s="5" t="s">
        <v>42</v>
      </c>
    </row>
    <row r="31" spans="2:3" hidden="1" x14ac:dyDescent="0.25">
      <c r="B31" s="4" t="s">
        <v>43</v>
      </c>
      <c r="C31" s="5" t="s">
        <v>44</v>
      </c>
    </row>
    <row r="32" spans="2:3" hidden="1" x14ac:dyDescent="0.25">
      <c r="B32" s="4" t="s">
        <v>45</v>
      </c>
      <c r="C32" s="5" t="s">
        <v>46</v>
      </c>
    </row>
    <row r="33" spans="1:5" x14ac:dyDescent="0.25">
      <c r="B33" s="4"/>
      <c r="C33" s="13" t="s">
        <v>151</v>
      </c>
      <c r="D33">
        <v>122</v>
      </c>
    </row>
    <row r="34" spans="1:5" x14ac:dyDescent="0.25">
      <c r="A34" s="8" t="s">
        <v>107</v>
      </c>
      <c r="B34" s="8"/>
      <c r="C34" s="11" t="s">
        <v>108</v>
      </c>
    </row>
    <row r="35" spans="1:5" x14ac:dyDescent="0.25">
      <c r="B35" s="4" t="s">
        <v>53</v>
      </c>
      <c r="C35" s="5" t="s">
        <v>54</v>
      </c>
      <c r="D35" t="e">
        <f>COUNTIF('[1]GAMs for Accepted HPC'!$J:$J,"*W*")</f>
        <v>#VALUE!</v>
      </c>
      <c r="E35" s="12" t="e">
        <f>D35/$D$33</f>
        <v>#VALUE!</v>
      </c>
    </row>
    <row r="36" spans="1:5" x14ac:dyDescent="0.25">
      <c r="B36" s="4" t="s">
        <v>55</v>
      </c>
      <c r="C36" s="5" t="s">
        <v>56</v>
      </c>
      <c r="D36" t="e">
        <f>COUNTIF('[1]GAMs for Accepted HPC'!$J:$J,"*g*")</f>
        <v>#VALUE!</v>
      </c>
      <c r="E36" s="12" t="e">
        <f>D36/$D$33</f>
        <v>#VALUE!</v>
      </c>
    </row>
    <row r="37" spans="1:5" x14ac:dyDescent="0.25">
      <c r="B37" s="4" t="s">
        <v>57</v>
      </c>
      <c r="C37" s="5" t="s">
        <v>58</v>
      </c>
      <c r="D37" t="e">
        <f>COUNTIF('[1]GAMs for Accepted HPC'!$J:$J,"*b*")</f>
        <v>#VALUE!</v>
      </c>
      <c r="E37" s="12" t="e">
        <f t="shared" ref="E37:E40" si="0">D37/$D$33</f>
        <v>#VALUE!</v>
      </c>
    </row>
    <row r="38" spans="1:5" x14ac:dyDescent="0.25">
      <c r="B38" s="4" t="s">
        <v>59</v>
      </c>
      <c r="C38" s="5" t="s">
        <v>60</v>
      </c>
      <c r="D38" t="e">
        <f>COUNTIF('[1]GAMs for Accepted HPC'!$J:$J,"*m*")</f>
        <v>#VALUE!</v>
      </c>
      <c r="E38" s="12" t="e">
        <f t="shared" si="0"/>
        <v>#VALUE!</v>
      </c>
    </row>
    <row r="39" spans="1:5" x14ac:dyDescent="0.25">
      <c r="B39" s="4" t="s">
        <v>61</v>
      </c>
      <c r="C39" s="5" t="s">
        <v>62</v>
      </c>
      <c r="D39" t="e">
        <f>COUNTIF('[1]GAMs for Accepted HPC'!$J:$J,"*d*")</f>
        <v>#VALUE!</v>
      </c>
      <c r="E39" s="12" t="e">
        <f t="shared" si="0"/>
        <v>#VALUE!</v>
      </c>
    </row>
    <row r="40" spans="1:5" x14ac:dyDescent="0.25">
      <c r="B40" s="4" t="s">
        <v>68</v>
      </c>
      <c r="C40" s="5" t="s">
        <v>69</v>
      </c>
      <c r="D40" t="e">
        <f>COUNTIF('[1]GAMs for Accepted HPC'!$J:$J,"*NA*")</f>
        <v>#VALUE!</v>
      </c>
      <c r="E40" s="12" t="e">
        <f t="shared" si="0"/>
        <v>#VALUE!</v>
      </c>
    </row>
    <row r="41" spans="1:5" x14ac:dyDescent="0.25">
      <c r="B41" s="4"/>
    </row>
    <row r="42" spans="1:5" x14ac:dyDescent="0.25">
      <c r="A42" s="8" t="s">
        <v>109</v>
      </c>
      <c r="B42" s="8"/>
      <c r="C42" s="11" t="s">
        <v>110</v>
      </c>
    </row>
    <row r="43" spans="1:5" x14ac:dyDescent="0.25">
      <c r="B43" s="4" t="s">
        <v>72</v>
      </c>
      <c r="C43" s="5" t="s">
        <v>73</v>
      </c>
      <c r="D43" t="e">
        <f>COUNTIF('[1]GAMs for Accepted HPC'!$K:$K,"*yc*")</f>
        <v>#VALUE!</v>
      </c>
      <c r="E43" s="12" t="e">
        <f t="shared" ref="E43:E48" si="1">D43/$D$33</f>
        <v>#VALUE!</v>
      </c>
    </row>
    <row r="44" spans="1:5" x14ac:dyDescent="0.25">
      <c r="B44" s="4" t="s">
        <v>74</v>
      </c>
      <c r="C44" s="5" t="s">
        <v>75</v>
      </c>
      <c r="D44" t="e">
        <f>COUNTIF('[1]GAMs for Accepted HPC'!$K:$K,"*ch*")</f>
        <v>#VALUE!</v>
      </c>
      <c r="E44" s="12" t="e">
        <f t="shared" si="1"/>
        <v>#VALUE!</v>
      </c>
    </row>
    <row r="45" spans="1:5" x14ac:dyDescent="0.25">
      <c r="B45" s="4" t="s">
        <v>76</v>
      </c>
      <c r="C45" s="5" t="s">
        <v>77</v>
      </c>
      <c r="D45" t="e">
        <f>COUNTIF('[1]GAMs for Accepted HPC'!$K:$K,"*ad*")</f>
        <v>#VALUE!</v>
      </c>
      <c r="E45" s="12" t="e">
        <f t="shared" si="1"/>
        <v>#VALUE!</v>
      </c>
    </row>
    <row r="46" spans="1:5" x14ac:dyDescent="0.25">
      <c r="B46" s="4" t="s">
        <v>78</v>
      </c>
      <c r="C46" s="5" t="s">
        <v>79</v>
      </c>
      <c r="D46" t="e">
        <f>COUNTIF('[1]GAMs for Accepted HPC'!$K:$K,"*ya*")</f>
        <v>#VALUE!</v>
      </c>
      <c r="E46" s="12" t="e">
        <f t="shared" si="1"/>
        <v>#VALUE!</v>
      </c>
    </row>
    <row r="47" spans="1:5" x14ac:dyDescent="0.25">
      <c r="B47" s="4" t="s">
        <v>80</v>
      </c>
      <c r="C47" s="5" t="s">
        <v>81</v>
      </c>
      <c r="D47" t="e">
        <f>COUNTIF('[1]GAMs for Accepted HPC'!$K:$K,"*ma*")</f>
        <v>#VALUE!</v>
      </c>
      <c r="E47" s="12" t="e">
        <f t="shared" si="1"/>
        <v>#VALUE!</v>
      </c>
    </row>
    <row r="48" spans="1:5" x14ac:dyDescent="0.25">
      <c r="B48" s="4" t="s">
        <v>82</v>
      </c>
      <c r="C48" s="5" t="s">
        <v>83</v>
      </c>
      <c r="D48" t="e">
        <f>COUNTIF('[1]GAMs for Accepted HPC'!$K:$K,"*oa*")</f>
        <v>#VALUE!</v>
      </c>
      <c r="E48" s="12" t="e">
        <f t="shared" si="1"/>
        <v>#VALUE!</v>
      </c>
    </row>
    <row r="49" spans="1:7" x14ac:dyDescent="0.25">
      <c r="B49" s="4"/>
    </row>
    <row r="50" spans="1:7" x14ac:dyDescent="0.25">
      <c r="A50" s="8" t="s">
        <v>111</v>
      </c>
      <c r="B50" s="8"/>
      <c r="C50" s="11" t="s">
        <v>112</v>
      </c>
    </row>
    <row r="51" spans="1:7" x14ac:dyDescent="0.25">
      <c r="B51" s="4" t="s">
        <v>47</v>
      </c>
      <c r="C51" s="5" t="s">
        <v>48</v>
      </c>
      <c r="D51" t="e">
        <f>COUNTIF('[1]GAMs for Accepted HPC'!$L:$L,"*ct*")</f>
        <v>#VALUE!</v>
      </c>
      <c r="E51" s="12" t="e">
        <f>D51/126</f>
        <v>#VALUE!</v>
      </c>
      <c r="G51" t="s">
        <v>152</v>
      </c>
    </row>
    <row r="52" spans="1:7" x14ac:dyDescent="0.25">
      <c r="B52" s="4" t="s">
        <v>49</v>
      </c>
      <c r="C52" s="5" t="s">
        <v>50</v>
      </c>
      <c r="D52" t="e">
        <f>COUNTIF('[1]GAMs for Accepted HPC'!$L:$L,"*sl*")</f>
        <v>#VALUE!</v>
      </c>
      <c r="E52" s="12" t="e">
        <f>D52/126</f>
        <v>#VALUE!</v>
      </c>
    </row>
    <row r="53" spans="1:7" x14ac:dyDescent="0.25">
      <c r="B53" s="4" t="s">
        <v>51</v>
      </c>
      <c r="C53" s="5" t="s">
        <v>52</v>
      </c>
      <c r="D53" t="e">
        <f>COUNTIF('[1]GAMs for Accepted HPC'!$L:$L,"*dv*")</f>
        <v>#VALUE!</v>
      </c>
      <c r="E53" s="12" t="e">
        <f>D53/126</f>
        <v>#VALUE!</v>
      </c>
    </row>
    <row r="54" spans="1:7" x14ac:dyDescent="0.25">
      <c r="B54" s="4"/>
    </row>
    <row r="55" spans="1:7" x14ac:dyDescent="0.25">
      <c r="B55" s="4"/>
    </row>
    <row r="56" spans="1:7" x14ac:dyDescent="0.25">
      <c r="B56" s="4"/>
    </row>
    <row r="57" spans="1:7" x14ac:dyDescent="0.25">
      <c r="B57" s="4"/>
    </row>
    <row r="58" spans="1:7" x14ac:dyDescent="0.25">
      <c r="B58" s="4"/>
    </row>
    <row r="59" spans="1:7" x14ac:dyDescent="0.25">
      <c r="B59" s="4"/>
    </row>
    <row r="60" spans="1:7" x14ac:dyDescent="0.25">
      <c r="B60" s="4"/>
    </row>
    <row r="61" spans="1:7" x14ac:dyDescent="0.25">
      <c r="B61" s="4"/>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BB6BB-47CD-49D3-A115-3A8DB04A20D4}">
  <sheetPr>
    <outlinePr summaryBelow="0"/>
  </sheetPr>
  <dimension ref="A1:N173"/>
  <sheetViews>
    <sheetView tabSelected="1" topLeftCell="B20" workbookViewId="0">
      <selection activeCell="B20" sqref="B20"/>
    </sheetView>
  </sheetViews>
  <sheetFormatPr defaultRowHeight="15" outlineLevelRow="1" x14ac:dyDescent="0.25"/>
  <cols>
    <col min="1" max="1" width="13.28515625" style="60" hidden="1" customWidth="1"/>
    <col min="2" max="2" width="8.7109375" style="60" customWidth="1"/>
    <col min="3" max="3" width="46" style="61" customWidth="1"/>
    <col min="4" max="4" width="9.140625" style="36" customWidth="1"/>
    <col min="5" max="9" width="9.140625" style="36"/>
    <col min="10" max="10" width="13.140625" style="36" customWidth="1"/>
    <col min="11" max="11" width="31.28515625" style="36" customWidth="1"/>
    <col min="12" max="16384" width="9.140625" style="36"/>
  </cols>
  <sheetData>
    <row r="1" spans="1:6" hidden="1" x14ac:dyDescent="0.25">
      <c r="A1" s="15" t="s">
        <v>0</v>
      </c>
      <c r="B1" s="15" t="s">
        <v>101</v>
      </c>
      <c r="C1" s="41" t="s">
        <v>99</v>
      </c>
      <c r="D1" s="35"/>
      <c r="E1" s="35"/>
      <c r="F1" s="35"/>
    </row>
    <row r="2" spans="1:6" hidden="1" x14ac:dyDescent="0.25">
      <c r="A2" s="42" t="s">
        <v>144</v>
      </c>
      <c r="B2" s="43"/>
      <c r="C2" s="44" t="s">
        <v>145</v>
      </c>
      <c r="D2" s="35"/>
      <c r="E2" s="35"/>
      <c r="F2" s="35"/>
    </row>
    <row r="3" spans="1:6" hidden="1" x14ac:dyDescent="0.25">
      <c r="A3" s="15"/>
      <c r="B3" s="45" t="s">
        <v>53</v>
      </c>
      <c r="C3" s="46" t="s">
        <v>54</v>
      </c>
      <c r="D3" s="35"/>
      <c r="E3" s="35"/>
      <c r="F3" s="35"/>
    </row>
    <row r="4" spans="1:6" hidden="1" x14ac:dyDescent="0.25">
      <c r="A4" s="15"/>
      <c r="B4" s="45" t="s">
        <v>55</v>
      </c>
      <c r="C4" s="46" t="s">
        <v>56</v>
      </c>
      <c r="D4" s="35"/>
      <c r="E4" s="35"/>
      <c r="F4" s="35"/>
    </row>
    <row r="5" spans="1:6" hidden="1" x14ac:dyDescent="0.25">
      <c r="A5" s="15"/>
      <c r="B5" s="45" t="s">
        <v>57</v>
      </c>
      <c r="C5" s="46" t="s">
        <v>58</v>
      </c>
      <c r="D5" s="35"/>
      <c r="E5" s="35"/>
      <c r="F5" s="35"/>
    </row>
    <row r="6" spans="1:6" hidden="1" x14ac:dyDescent="0.25">
      <c r="A6" s="15"/>
      <c r="B6" s="45" t="s">
        <v>59</v>
      </c>
      <c r="C6" s="46" t="s">
        <v>60</v>
      </c>
      <c r="D6" s="35"/>
      <c r="E6" s="35"/>
      <c r="F6" s="35"/>
    </row>
    <row r="7" spans="1:6" hidden="1" x14ac:dyDescent="0.25">
      <c r="A7" s="15"/>
      <c r="B7" s="45" t="s">
        <v>61</v>
      </c>
      <c r="C7" s="46" t="s">
        <v>62</v>
      </c>
      <c r="D7" s="35"/>
      <c r="E7" s="35"/>
      <c r="F7" s="35"/>
    </row>
    <row r="8" spans="1:6" hidden="1" x14ac:dyDescent="0.25">
      <c r="A8" s="15"/>
      <c r="B8" s="45" t="s">
        <v>66</v>
      </c>
      <c r="C8" s="46" t="s">
        <v>67</v>
      </c>
      <c r="D8" s="35"/>
      <c r="E8" s="35"/>
      <c r="F8" s="35"/>
    </row>
    <row r="9" spans="1:6" hidden="1" x14ac:dyDescent="0.25">
      <c r="A9" s="15"/>
      <c r="B9" s="15"/>
      <c r="C9" s="41"/>
      <c r="D9" s="35"/>
      <c r="E9" s="35"/>
      <c r="F9" s="35"/>
    </row>
    <row r="10" spans="1:6" hidden="1" x14ac:dyDescent="0.25">
      <c r="A10" s="42" t="s">
        <v>97</v>
      </c>
      <c r="B10" s="43"/>
      <c r="C10" s="44" t="s">
        <v>145</v>
      </c>
      <c r="D10" s="35"/>
      <c r="E10" s="35"/>
      <c r="F10" s="35"/>
    </row>
    <row r="11" spans="1:6" hidden="1" x14ac:dyDescent="0.25">
      <c r="A11" s="15"/>
      <c r="B11" s="45" t="s">
        <v>72</v>
      </c>
      <c r="C11" s="46" t="s">
        <v>73</v>
      </c>
      <c r="D11" s="35"/>
      <c r="E11" s="35"/>
      <c r="F11" s="35"/>
    </row>
    <row r="12" spans="1:6" hidden="1" x14ac:dyDescent="0.25">
      <c r="A12" s="15"/>
      <c r="B12" s="45" t="s">
        <v>74</v>
      </c>
      <c r="C12" s="46" t="s">
        <v>75</v>
      </c>
      <c r="D12" s="35"/>
      <c r="E12" s="35"/>
      <c r="F12" s="35"/>
    </row>
    <row r="13" spans="1:6" hidden="1" x14ac:dyDescent="0.25">
      <c r="A13" s="15"/>
      <c r="B13" s="45" t="s">
        <v>76</v>
      </c>
      <c r="C13" s="46" t="s">
        <v>77</v>
      </c>
      <c r="D13" s="35"/>
      <c r="E13" s="35"/>
      <c r="F13" s="35"/>
    </row>
    <row r="14" spans="1:6" hidden="1" x14ac:dyDescent="0.25">
      <c r="A14" s="15"/>
      <c r="B14" s="45" t="s">
        <v>78</v>
      </c>
      <c r="C14" s="46" t="s">
        <v>79</v>
      </c>
      <c r="D14" s="35"/>
      <c r="E14" s="35"/>
      <c r="F14" s="35"/>
    </row>
    <row r="15" spans="1:6" hidden="1" x14ac:dyDescent="0.25">
      <c r="A15" s="15"/>
      <c r="B15" s="45" t="s">
        <v>80</v>
      </c>
      <c r="C15" s="46" t="s">
        <v>81</v>
      </c>
      <c r="D15" s="35"/>
      <c r="E15" s="35"/>
      <c r="F15" s="35"/>
    </row>
    <row r="16" spans="1:6" hidden="1" x14ac:dyDescent="0.25">
      <c r="A16" s="15"/>
      <c r="B16" s="45" t="s">
        <v>82</v>
      </c>
      <c r="C16" s="46" t="s">
        <v>83</v>
      </c>
      <c r="D16" s="35"/>
      <c r="E16" s="35"/>
      <c r="F16" s="35"/>
    </row>
    <row r="17" spans="1:14" hidden="1" x14ac:dyDescent="0.25">
      <c r="A17" s="15"/>
      <c r="B17" s="45" t="s">
        <v>66</v>
      </c>
      <c r="C17" s="47" t="s">
        <v>85</v>
      </c>
      <c r="D17" s="35"/>
      <c r="E17" s="35"/>
      <c r="F17" s="35"/>
    </row>
    <row r="18" spans="1:14" hidden="1" x14ac:dyDescent="0.25">
      <c r="A18" s="15"/>
      <c r="B18" s="15"/>
      <c r="C18" s="41"/>
      <c r="D18" s="35"/>
      <c r="E18" s="35"/>
      <c r="F18" s="35"/>
    </row>
    <row r="19" spans="1:14" hidden="1" x14ac:dyDescent="0.25">
      <c r="A19" s="15" t="s">
        <v>146</v>
      </c>
      <c r="B19" s="15"/>
      <c r="C19" s="41"/>
      <c r="D19" s="35"/>
      <c r="E19" s="35"/>
      <c r="F19" s="35"/>
    </row>
    <row r="20" spans="1:14" x14ac:dyDescent="0.25">
      <c r="A20" s="15"/>
      <c r="B20" s="15"/>
      <c r="C20" s="41"/>
      <c r="D20" s="37" t="s">
        <v>177</v>
      </c>
      <c r="E20" s="37" t="s">
        <v>178</v>
      </c>
      <c r="F20" s="35"/>
      <c r="I20" s="76"/>
      <c r="J20" s="76"/>
      <c r="K20" s="76"/>
      <c r="L20" s="76"/>
      <c r="M20" s="76"/>
      <c r="N20" s="76"/>
    </row>
    <row r="21" spans="1:14" x14ac:dyDescent="0.25">
      <c r="A21" s="15"/>
      <c r="B21" s="15"/>
      <c r="C21" s="48" t="s">
        <v>196</v>
      </c>
      <c r="D21" s="15">
        <v>17</v>
      </c>
      <c r="E21" s="35"/>
      <c r="F21" s="35"/>
      <c r="I21" s="76"/>
      <c r="J21" s="76"/>
      <c r="K21" s="76"/>
      <c r="L21" s="76"/>
      <c r="M21" s="76"/>
      <c r="N21" s="76"/>
    </row>
    <row r="22" spans="1:14" x14ac:dyDescent="0.25">
      <c r="A22" s="49" t="s">
        <v>119</v>
      </c>
      <c r="B22" s="49"/>
      <c r="C22" s="50" t="s">
        <v>120</v>
      </c>
      <c r="D22" s="35"/>
      <c r="E22" s="35"/>
      <c r="F22" s="35"/>
      <c r="I22" s="77"/>
      <c r="J22" s="78"/>
      <c r="K22" s="78"/>
      <c r="L22" s="78"/>
      <c r="M22" s="76"/>
      <c r="N22" s="76"/>
    </row>
    <row r="23" spans="1:14" x14ac:dyDescent="0.25">
      <c r="A23" s="51" t="s">
        <v>113</v>
      </c>
      <c r="B23" s="42"/>
      <c r="C23" s="42" t="s">
        <v>114</v>
      </c>
      <c r="D23" s="35"/>
      <c r="E23" s="35"/>
      <c r="F23" s="35"/>
      <c r="I23" s="76"/>
      <c r="J23" s="78"/>
      <c r="K23" s="78"/>
      <c r="L23" s="78"/>
      <c r="M23" s="76"/>
      <c r="N23" s="76"/>
    </row>
    <row r="24" spans="1:14" x14ac:dyDescent="0.25">
      <c r="A24" s="52"/>
      <c r="B24" s="53">
        <v>2</v>
      </c>
      <c r="C24" s="54" t="s">
        <v>90</v>
      </c>
      <c r="D24" s="35">
        <f>COUNTIF([2]Argentina!$T:$T,"2")</f>
        <v>7</v>
      </c>
      <c r="E24" s="38">
        <f>D24/$D$21</f>
        <v>0.41176470588235292</v>
      </c>
      <c r="F24" s="35"/>
      <c r="G24" s="15"/>
    </row>
    <row r="25" spans="1:14" x14ac:dyDescent="0.25">
      <c r="A25" s="52"/>
      <c r="B25" s="45">
        <v>1</v>
      </c>
      <c r="C25" s="54" t="s">
        <v>91</v>
      </c>
      <c r="D25" s="35">
        <f>COUNTIF([2]Argentina!$T:$T,"1")</f>
        <v>3</v>
      </c>
      <c r="E25" s="38">
        <f t="shared" ref="E25:E26" si="0">D25/$D$21</f>
        <v>0.17647058823529413</v>
      </c>
      <c r="F25" s="35"/>
      <c r="G25" s="35"/>
    </row>
    <row r="26" spans="1:14" x14ac:dyDescent="0.25">
      <c r="A26" s="52"/>
      <c r="B26" s="45">
        <v>0</v>
      </c>
      <c r="C26" s="54" t="s">
        <v>92</v>
      </c>
      <c r="D26" s="35">
        <f>COUNTIF([2]Argentina!$T:$T,"0")</f>
        <v>7</v>
      </c>
      <c r="E26" s="38">
        <f t="shared" si="0"/>
        <v>0.41176470588235292</v>
      </c>
      <c r="F26" s="35"/>
      <c r="G26" s="35"/>
    </row>
    <row r="27" spans="1:14" x14ac:dyDescent="0.25">
      <c r="A27" s="52"/>
      <c r="B27" s="45"/>
      <c r="C27" s="46"/>
      <c r="D27" s="15">
        <f>SUM(D24:D26)</f>
        <v>17</v>
      </c>
      <c r="E27" s="38">
        <f>SUM(E24:E26)</f>
        <v>1</v>
      </c>
      <c r="F27" s="35"/>
    </row>
    <row r="28" spans="1:14" ht="45" x14ac:dyDescent="0.25">
      <c r="A28" s="51" t="s">
        <v>115</v>
      </c>
      <c r="B28" s="51"/>
      <c r="C28" s="55" t="s">
        <v>116</v>
      </c>
      <c r="D28" s="35"/>
      <c r="E28" s="35"/>
      <c r="F28" s="35"/>
    </row>
    <row r="29" spans="1:14" outlineLevel="1" x14ac:dyDescent="0.25">
      <c r="A29" s="52"/>
      <c r="B29" s="45" t="s">
        <v>53</v>
      </c>
      <c r="C29" s="46" t="s">
        <v>54</v>
      </c>
      <c r="D29" s="35">
        <f>COUNTIF([2]Argentina!$U:$U,"*w*")</f>
        <v>9</v>
      </c>
      <c r="E29" s="38">
        <f t="shared" ref="E29:E34" si="1">D29/$D$21</f>
        <v>0.52941176470588236</v>
      </c>
      <c r="G29" s="36" t="s">
        <v>192</v>
      </c>
      <c r="H29" s="35">
        <f>COUNTIF([2]Argentina!$U:$U,"*w g b m d*")</f>
        <v>4</v>
      </c>
      <c r="I29" s="38">
        <f t="shared" ref="I29:I30" si="2">H29/$D$21</f>
        <v>0.23529411764705882</v>
      </c>
    </row>
    <row r="30" spans="1:14" outlineLevel="1" x14ac:dyDescent="0.25">
      <c r="A30" s="52"/>
      <c r="B30" s="45" t="s">
        <v>55</v>
      </c>
      <c r="C30" s="46" t="s">
        <v>56</v>
      </c>
      <c r="D30" s="35">
        <f>COUNTIF([2]Argentina!$U:$U,"*g*")</f>
        <v>9</v>
      </c>
      <c r="E30" s="38">
        <f t="shared" si="1"/>
        <v>0.52941176470588236</v>
      </c>
      <c r="G30" s="35" t="s">
        <v>193</v>
      </c>
      <c r="H30" s="35">
        <f>COUNTIF([2]Argentina!$U:$U,"*w g b m*")</f>
        <v>6</v>
      </c>
      <c r="I30" s="38">
        <f t="shared" si="2"/>
        <v>0.35294117647058826</v>
      </c>
    </row>
    <row r="31" spans="1:14" outlineLevel="1" x14ac:dyDescent="0.25">
      <c r="A31" s="52"/>
      <c r="B31" s="45" t="s">
        <v>57</v>
      </c>
      <c r="C31" s="46" t="s">
        <v>58</v>
      </c>
      <c r="D31" s="35">
        <f>COUNTIF([2]Argentina!$U:$U,"*b*")</f>
        <v>6</v>
      </c>
      <c r="E31" s="38">
        <f t="shared" si="1"/>
        <v>0.35294117647058826</v>
      </c>
      <c r="G31" s="35" t="s">
        <v>194</v>
      </c>
      <c r="H31" s="35">
        <f>COUNTIF([2]Argentina!$U:$U,"d")</f>
        <v>1</v>
      </c>
      <c r="I31" s="39">
        <f>H31/$D$21</f>
        <v>5.8823529411764705E-2</v>
      </c>
    </row>
    <row r="32" spans="1:14" outlineLevel="1" x14ac:dyDescent="0.25">
      <c r="A32" s="52"/>
      <c r="B32" s="45" t="s">
        <v>59</v>
      </c>
      <c r="C32" s="46" t="s">
        <v>60</v>
      </c>
      <c r="D32" s="35">
        <f>COUNTIF([2]Argentina!$U:$U,"*m*")</f>
        <v>6</v>
      </c>
      <c r="E32" s="38">
        <f t="shared" si="1"/>
        <v>0.35294117647058826</v>
      </c>
      <c r="F32" s="35"/>
    </row>
    <row r="33" spans="1:9" outlineLevel="1" x14ac:dyDescent="0.25">
      <c r="A33" s="52"/>
      <c r="B33" s="45" t="s">
        <v>61</v>
      </c>
      <c r="C33" s="46" t="s">
        <v>62</v>
      </c>
      <c r="D33" s="35">
        <f>COUNTIF([2]Argentina!$U:$U,"*d*")</f>
        <v>7</v>
      </c>
      <c r="E33" s="38">
        <f t="shared" si="1"/>
        <v>0.41176470588235292</v>
      </c>
      <c r="F33" s="35"/>
    </row>
    <row r="34" spans="1:9" outlineLevel="1" x14ac:dyDescent="0.25">
      <c r="A34" s="52"/>
      <c r="B34" s="45"/>
      <c r="C34" s="46" t="s">
        <v>191</v>
      </c>
      <c r="D34" s="35">
        <f>COUNTBLANK([2]Argentina!$U$2:$U$18)</f>
        <v>7</v>
      </c>
      <c r="E34" s="38">
        <f t="shared" si="1"/>
        <v>0.41176470588235292</v>
      </c>
      <c r="F34" s="35"/>
    </row>
    <row r="35" spans="1:9" x14ac:dyDescent="0.25">
      <c r="A35" s="52"/>
      <c r="B35" s="45"/>
      <c r="C35" s="46"/>
      <c r="D35" s="15"/>
      <c r="E35" s="38"/>
      <c r="F35" s="35"/>
    </row>
    <row r="36" spans="1:9" ht="45" x14ac:dyDescent="0.25">
      <c r="A36" s="51" t="s">
        <v>118</v>
      </c>
      <c r="B36" s="51"/>
      <c r="C36" s="55" t="s">
        <v>117</v>
      </c>
      <c r="D36" s="35"/>
      <c r="E36" s="35"/>
      <c r="F36" s="35"/>
    </row>
    <row r="37" spans="1:9" outlineLevel="1" x14ac:dyDescent="0.25">
      <c r="A37" s="52"/>
      <c r="B37" s="45" t="s">
        <v>72</v>
      </c>
      <c r="C37" s="46" t="s">
        <v>73</v>
      </c>
      <c r="D37" s="35">
        <f>COUNTIF([2]Argentina!$V:$V,"*yc*")</f>
        <v>1</v>
      </c>
      <c r="E37" s="38">
        <f t="shared" ref="E37:E44" si="3">D37/$D$21</f>
        <v>5.8823529411764705E-2</v>
      </c>
      <c r="F37" s="35"/>
      <c r="G37" s="36" t="s">
        <v>195</v>
      </c>
      <c r="H37" s="35">
        <f>COUNTIF('[2]Accepted for RMRP'!$V$2:$V$200,"*yc ch ad ya ma oa*")+COUNTIF('[2]Accepted for RMRP'!$AV$2:$AV$200,"yc ch ad ya ma oa")</f>
        <v>41</v>
      </c>
      <c r="I37" s="38">
        <f>H37/$D$21</f>
        <v>2.4117647058823528</v>
      </c>
    </row>
    <row r="38" spans="1:9" outlineLevel="1" x14ac:dyDescent="0.25">
      <c r="A38" s="52"/>
      <c r="B38" s="45" t="s">
        <v>74</v>
      </c>
      <c r="C38" s="46" t="s">
        <v>75</v>
      </c>
      <c r="D38" s="35">
        <f>COUNTIF([2]Argentina!$V:$V,"*ch*")</f>
        <v>7</v>
      </c>
      <c r="E38" s="38">
        <f t="shared" si="3"/>
        <v>0.41176470588235292</v>
      </c>
      <c r="F38" s="35"/>
    </row>
    <row r="39" spans="1:9" outlineLevel="1" x14ac:dyDescent="0.25">
      <c r="A39" s="52"/>
      <c r="B39" s="45" t="s">
        <v>76</v>
      </c>
      <c r="C39" s="46" t="s">
        <v>77</v>
      </c>
      <c r="D39" s="35">
        <f>COUNTIF([2]Argentina!$V:$V,"*ad*")</f>
        <v>6</v>
      </c>
      <c r="E39" s="38">
        <f t="shared" si="3"/>
        <v>0.35294117647058826</v>
      </c>
      <c r="F39" s="35"/>
    </row>
    <row r="40" spans="1:9" outlineLevel="1" x14ac:dyDescent="0.25">
      <c r="A40" s="52"/>
      <c r="B40" s="45" t="s">
        <v>78</v>
      </c>
      <c r="C40" s="46" t="s">
        <v>79</v>
      </c>
      <c r="D40" s="35">
        <f>COUNTIF([2]Argentina!$V:$V,"*ya*")</f>
        <v>7</v>
      </c>
      <c r="E40" s="38">
        <f t="shared" si="3"/>
        <v>0.41176470588235292</v>
      </c>
      <c r="F40" s="35"/>
    </row>
    <row r="41" spans="1:9" outlineLevel="1" x14ac:dyDescent="0.25">
      <c r="A41" s="52"/>
      <c r="B41" s="45" t="s">
        <v>80</v>
      </c>
      <c r="C41" s="46" t="s">
        <v>81</v>
      </c>
      <c r="D41" s="35">
        <f>COUNTIF([2]Argentina!$V:$V,"*ma*")</f>
        <v>8</v>
      </c>
      <c r="E41" s="38">
        <f t="shared" si="3"/>
        <v>0.47058823529411764</v>
      </c>
      <c r="F41" s="35"/>
    </row>
    <row r="42" spans="1:9" outlineLevel="1" x14ac:dyDescent="0.25">
      <c r="A42" s="52"/>
      <c r="B42" s="45" t="s">
        <v>82</v>
      </c>
      <c r="C42" s="46" t="s">
        <v>83</v>
      </c>
      <c r="D42" s="35">
        <f>COUNTIF([2]Argentina!$V:$V,"*oa*")</f>
        <v>6</v>
      </c>
      <c r="E42" s="38">
        <f t="shared" si="3"/>
        <v>0.35294117647058826</v>
      </c>
      <c r="F42" s="35"/>
    </row>
    <row r="43" spans="1:9" outlineLevel="1" x14ac:dyDescent="0.25">
      <c r="A43" s="52"/>
      <c r="B43" s="45" t="s">
        <v>66</v>
      </c>
      <c r="C43" s="47" t="s">
        <v>85</v>
      </c>
      <c r="D43" s="35">
        <f>COUNTIF([2]Argentina!$V:$V,"ns")</f>
        <v>1</v>
      </c>
      <c r="E43" s="38">
        <f t="shared" si="3"/>
        <v>5.8823529411764705E-2</v>
      </c>
      <c r="F43" s="35"/>
    </row>
    <row r="44" spans="1:9" outlineLevel="1" x14ac:dyDescent="0.25">
      <c r="A44" s="52"/>
      <c r="B44" s="45"/>
      <c r="C44" s="46" t="s">
        <v>191</v>
      </c>
      <c r="D44" s="35">
        <f>COUNTBLANK([2]Argentina!V$2:$V$18)</f>
        <v>7</v>
      </c>
      <c r="E44" s="38">
        <f t="shared" si="3"/>
        <v>0.41176470588235292</v>
      </c>
      <c r="F44" s="35"/>
    </row>
    <row r="45" spans="1:9" outlineLevel="1" x14ac:dyDescent="0.25">
      <c r="A45" s="52"/>
      <c r="B45" s="45"/>
      <c r="C45" s="47"/>
      <c r="D45" s="15"/>
      <c r="E45" s="38"/>
      <c r="F45" s="35"/>
    </row>
    <row r="46" spans="1:9" outlineLevel="1" x14ac:dyDescent="0.25">
      <c r="A46" s="56" t="s">
        <v>147</v>
      </c>
      <c r="B46" s="56"/>
      <c r="C46" s="56" t="s">
        <v>147</v>
      </c>
      <c r="D46" s="57"/>
      <c r="E46" s="35"/>
      <c r="F46" s="35"/>
    </row>
    <row r="47" spans="1:9" outlineLevel="1" x14ac:dyDescent="0.25">
      <c r="A47" s="52"/>
      <c r="B47" s="45">
        <v>4</v>
      </c>
      <c r="C47" s="47" t="s">
        <v>153</v>
      </c>
      <c r="D47" s="35">
        <f>COUNTIF([2]Argentina!$Y:$Y,"4")</f>
        <v>9</v>
      </c>
      <c r="E47" s="38">
        <f t="shared" ref="E47:E51" si="4">D47/$D$21</f>
        <v>0.52941176470588236</v>
      </c>
      <c r="F47" s="35"/>
    </row>
    <row r="48" spans="1:9" outlineLevel="1" x14ac:dyDescent="0.25">
      <c r="A48" s="52"/>
      <c r="B48" s="45">
        <v>3</v>
      </c>
      <c r="C48" s="47" t="s">
        <v>154</v>
      </c>
      <c r="D48" s="35">
        <f>COUNTIF([2]Argentina!$Y:$Y,"3")</f>
        <v>1</v>
      </c>
      <c r="E48" s="38">
        <f t="shared" si="4"/>
        <v>5.8823529411764705E-2</v>
      </c>
      <c r="F48" s="35"/>
    </row>
    <row r="49" spans="1:9" outlineLevel="1" x14ac:dyDescent="0.25">
      <c r="A49" s="52"/>
      <c r="B49" s="45">
        <v>2</v>
      </c>
      <c r="C49" s="47" t="s">
        <v>155</v>
      </c>
      <c r="D49" s="35">
        <f>COUNTIF([2]Argentina!$Y:$Y,"2")</f>
        <v>0</v>
      </c>
      <c r="E49" s="38">
        <f t="shared" si="4"/>
        <v>0</v>
      </c>
      <c r="F49" s="35"/>
    </row>
    <row r="50" spans="1:9" outlineLevel="1" x14ac:dyDescent="0.25">
      <c r="A50" s="52"/>
      <c r="B50" s="45">
        <v>1</v>
      </c>
      <c r="C50" s="47" t="s">
        <v>156</v>
      </c>
      <c r="D50" s="35">
        <f>COUNTIF([2]Argentina!$Y:$Y,"1")</f>
        <v>0</v>
      </c>
      <c r="E50" s="38">
        <f t="shared" si="4"/>
        <v>0</v>
      </c>
      <c r="F50" s="35"/>
    </row>
    <row r="51" spans="1:9" outlineLevel="1" x14ac:dyDescent="0.25">
      <c r="A51" s="52"/>
      <c r="B51" s="45">
        <v>0</v>
      </c>
      <c r="C51" s="46" t="s">
        <v>157</v>
      </c>
      <c r="D51" s="35">
        <f>COUNTIF([2]Argentina!$Y:$Y,"0")</f>
        <v>7</v>
      </c>
      <c r="E51" s="38">
        <f t="shared" si="4"/>
        <v>0.41176470588235292</v>
      </c>
      <c r="F51" s="35"/>
    </row>
    <row r="52" spans="1:9" x14ac:dyDescent="0.25">
      <c r="A52" s="52"/>
      <c r="B52" s="52"/>
      <c r="C52" s="46"/>
      <c r="D52" s="15">
        <f>SUM(D47:D51)</f>
        <v>17</v>
      </c>
      <c r="E52" s="27">
        <f>SUM(E47:E51)</f>
        <v>1</v>
      </c>
      <c r="F52" s="35"/>
    </row>
    <row r="53" spans="1:9" x14ac:dyDescent="0.25">
      <c r="A53" s="49" t="s">
        <v>121</v>
      </c>
      <c r="B53" s="49"/>
      <c r="C53" s="50" t="s">
        <v>122</v>
      </c>
      <c r="D53" s="35"/>
      <c r="E53" s="35"/>
      <c r="F53" s="35"/>
    </row>
    <row r="54" spans="1:9" x14ac:dyDescent="0.25">
      <c r="A54" s="51" t="s">
        <v>123</v>
      </c>
      <c r="B54" s="51"/>
      <c r="C54" s="55" t="s">
        <v>124</v>
      </c>
      <c r="D54" s="35"/>
      <c r="E54" s="35"/>
      <c r="F54" s="35"/>
    </row>
    <row r="55" spans="1:9" x14ac:dyDescent="0.25">
      <c r="A55" s="52"/>
      <c r="B55" s="45">
        <v>1</v>
      </c>
      <c r="C55" s="46" t="s">
        <v>91</v>
      </c>
      <c r="D55" s="35">
        <f>COUNTIF([2]Argentina!$Z:$Z,"1")</f>
        <v>4</v>
      </c>
      <c r="E55" s="38">
        <f t="shared" ref="E55:E58" si="5">D55/$D$21</f>
        <v>0.23529411764705882</v>
      </c>
      <c r="F55" s="35"/>
    </row>
    <row r="56" spans="1:9" x14ac:dyDescent="0.25">
      <c r="A56" s="52"/>
      <c r="B56" s="45">
        <v>2</v>
      </c>
      <c r="C56" s="46" t="s">
        <v>93</v>
      </c>
      <c r="D56" s="35">
        <f>COUNTIF([2]Argentina!$Z:$Z,"2")</f>
        <v>8</v>
      </c>
      <c r="E56" s="38">
        <f t="shared" si="5"/>
        <v>0.47058823529411764</v>
      </c>
      <c r="F56" s="35"/>
    </row>
    <row r="57" spans="1:9" x14ac:dyDescent="0.25">
      <c r="A57" s="52"/>
      <c r="B57" s="45">
        <v>0</v>
      </c>
      <c r="C57" s="46" t="s">
        <v>183</v>
      </c>
      <c r="D57" s="35">
        <f>COUNTIF([2]Argentina!$Z:$Z,"0")</f>
        <v>1</v>
      </c>
      <c r="E57" s="38">
        <f t="shared" si="5"/>
        <v>5.8823529411764705E-2</v>
      </c>
      <c r="F57" s="35"/>
    </row>
    <row r="58" spans="1:9" x14ac:dyDescent="0.25">
      <c r="A58" s="52"/>
      <c r="B58" s="45">
        <v>3</v>
      </c>
      <c r="C58" s="46" t="s">
        <v>184</v>
      </c>
      <c r="D58" s="35">
        <f>COUNTIF([2]Argentina!$Z:$Z,"3")</f>
        <v>4</v>
      </c>
      <c r="E58" s="38">
        <f t="shared" si="5"/>
        <v>0.23529411764705882</v>
      </c>
      <c r="F58" s="35"/>
    </row>
    <row r="59" spans="1:9" x14ac:dyDescent="0.25">
      <c r="A59" s="52"/>
      <c r="B59" s="45"/>
      <c r="C59" s="46"/>
      <c r="D59" s="35">
        <f>SUM(D55:D58)</f>
        <v>17</v>
      </c>
      <c r="E59" s="38">
        <f>SUM(E55:E58)</f>
        <v>1</v>
      </c>
      <c r="F59" s="35"/>
    </row>
    <row r="60" spans="1:9" ht="45" x14ac:dyDescent="0.25">
      <c r="A60" s="51" t="s">
        <v>125</v>
      </c>
      <c r="B60" s="51"/>
      <c r="C60" s="55" t="s">
        <v>126</v>
      </c>
      <c r="D60" s="35"/>
      <c r="E60" s="35"/>
      <c r="F60" s="35"/>
    </row>
    <row r="61" spans="1:9" outlineLevel="1" x14ac:dyDescent="0.25">
      <c r="A61" s="52"/>
      <c r="B61" s="45" t="s">
        <v>53</v>
      </c>
      <c r="C61" s="46" t="s">
        <v>54</v>
      </c>
      <c r="D61" s="35">
        <f>COUNTIF([2]Argentina!$AA:$AA,"*w*")</f>
        <v>14</v>
      </c>
      <c r="E61" s="38">
        <f t="shared" ref="E61:E68" si="6">D61/$D$21</f>
        <v>0.82352941176470584</v>
      </c>
      <c r="F61" s="35"/>
    </row>
    <row r="62" spans="1:9" outlineLevel="1" x14ac:dyDescent="0.25">
      <c r="A62" s="52"/>
      <c r="B62" s="45" t="s">
        <v>55</v>
      </c>
      <c r="C62" s="46" t="s">
        <v>56</v>
      </c>
      <c r="D62" s="35">
        <f>COUNTIF([2]Argentina!$AA:$AA,"*g*")</f>
        <v>14</v>
      </c>
      <c r="E62" s="38">
        <f t="shared" si="6"/>
        <v>0.82352941176470584</v>
      </c>
      <c r="F62" s="35"/>
    </row>
    <row r="63" spans="1:9" outlineLevel="1" x14ac:dyDescent="0.25">
      <c r="A63" s="52"/>
      <c r="B63" s="45" t="s">
        <v>57</v>
      </c>
      <c r="C63" s="46" t="s">
        <v>58</v>
      </c>
      <c r="D63" s="35">
        <f>COUNTIF([2]Argentina!$AA:$AA,"*b*")</f>
        <v>11</v>
      </c>
      <c r="E63" s="38">
        <f t="shared" si="6"/>
        <v>0.6470588235294118</v>
      </c>
      <c r="F63" s="35"/>
      <c r="G63" s="36" t="s">
        <v>192</v>
      </c>
      <c r="H63" s="35">
        <f>COUNTIF([2]Argentina!$AA:$AA,"w g b m d")</f>
        <v>7</v>
      </c>
      <c r="I63" s="38">
        <f t="shared" ref="I63:I65" si="7">H63/$D$21</f>
        <v>0.41176470588235292</v>
      </c>
    </row>
    <row r="64" spans="1:9" outlineLevel="1" x14ac:dyDescent="0.25">
      <c r="A64" s="52"/>
      <c r="B64" s="45" t="s">
        <v>59</v>
      </c>
      <c r="C64" s="46" t="s">
        <v>60</v>
      </c>
      <c r="D64" s="35">
        <f>COUNTIF([2]Argentina!$AA:$AA,"*m*")</f>
        <v>8</v>
      </c>
      <c r="E64" s="38">
        <f t="shared" si="6"/>
        <v>0.47058823529411764</v>
      </c>
      <c r="F64" s="35"/>
      <c r="G64" s="35" t="s">
        <v>193</v>
      </c>
      <c r="H64" s="35">
        <f>COUNTIF([2]Argentina!$AA:$AA,"w g b m")</f>
        <v>1</v>
      </c>
      <c r="I64" s="38">
        <f t="shared" si="7"/>
        <v>5.8823529411764705E-2</v>
      </c>
    </row>
    <row r="65" spans="1:9" outlineLevel="1" x14ac:dyDescent="0.25">
      <c r="A65" s="52"/>
      <c r="B65" s="45" t="s">
        <v>61</v>
      </c>
      <c r="C65" s="46" t="s">
        <v>62</v>
      </c>
      <c r="D65" s="35">
        <f>COUNTIF([2]Argentina!$AA:$AA,"*d*")</f>
        <v>13</v>
      </c>
      <c r="E65" s="38">
        <f t="shared" si="6"/>
        <v>0.76470588235294112</v>
      </c>
      <c r="F65" s="35"/>
      <c r="G65" s="35" t="s">
        <v>194</v>
      </c>
      <c r="H65" s="35">
        <f>COUNTIF([2]Argentina!$AA:$AA,"d")</f>
        <v>1</v>
      </c>
      <c r="I65" s="39">
        <f t="shared" si="7"/>
        <v>5.8823529411764705E-2</v>
      </c>
    </row>
    <row r="66" spans="1:9" outlineLevel="1" x14ac:dyDescent="0.25">
      <c r="A66" s="52"/>
      <c r="B66" s="45" t="s">
        <v>66</v>
      </c>
      <c r="C66" s="46" t="s">
        <v>67</v>
      </c>
      <c r="D66" s="35">
        <f>COUNTIF([2]Argentina!$AA:$AA,"ns")</f>
        <v>0</v>
      </c>
      <c r="E66" s="38">
        <f t="shared" si="6"/>
        <v>0</v>
      </c>
      <c r="F66" s="35"/>
    </row>
    <row r="67" spans="1:9" ht="30" x14ac:dyDescent="0.25">
      <c r="A67" s="52"/>
      <c r="B67" s="45" t="s">
        <v>70</v>
      </c>
      <c r="C67" s="46" t="s">
        <v>71</v>
      </c>
      <c r="D67" s="35">
        <f>COUNTIF([2]Argentina!$AA:$AA,"eqa")</f>
        <v>1</v>
      </c>
      <c r="E67" s="38">
        <f t="shared" si="6"/>
        <v>5.8823529411764705E-2</v>
      </c>
      <c r="F67" s="35"/>
    </row>
    <row r="68" spans="1:9" x14ac:dyDescent="0.25">
      <c r="A68" s="52"/>
      <c r="B68" s="45"/>
      <c r="C68" s="46" t="s">
        <v>191</v>
      </c>
      <c r="D68" s="35">
        <f>COUNTBLANK([2]Argentina!AA$2:$AA$18)</f>
        <v>1</v>
      </c>
      <c r="E68" s="38">
        <f t="shared" si="6"/>
        <v>5.8823529411764705E-2</v>
      </c>
      <c r="F68" s="35"/>
    </row>
    <row r="69" spans="1:9" x14ac:dyDescent="0.25">
      <c r="A69" s="52"/>
      <c r="B69" s="45"/>
      <c r="C69" s="46"/>
      <c r="D69" s="35"/>
      <c r="E69" s="35"/>
      <c r="F69" s="35"/>
    </row>
    <row r="70" spans="1:9" ht="30" x14ac:dyDescent="0.25">
      <c r="A70" s="51" t="s">
        <v>128</v>
      </c>
      <c r="B70" s="51"/>
      <c r="C70" s="55" t="s">
        <v>127</v>
      </c>
      <c r="D70" s="35"/>
      <c r="E70" s="35"/>
      <c r="F70" s="35"/>
    </row>
    <row r="71" spans="1:9" outlineLevel="1" x14ac:dyDescent="0.25">
      <c r="A71" s="52"/>
      <c r="B71" s="45" t="s">
        <v>72</v>
      </c>
      <c r="C71" s="46" t="s">
        <v>73</v>
      </c>
      <c r="D71" s="35">
        <f>COUNTIF([2]Argentina!$AB:$AB,"*yc*")</f>
        <v>3</v>
      </c>
      <c r="E71" s="38">
        <f t="shared" ref="E71:E78" si="8">D71/$D$21</f>
        <v>0.17647058823529413</v>
      </c>
      <c r="F71" s="35"/>
      <c r="G71" s="36" t="s">
        <v>195</v>
      </c>
      <c r="H71" s="35">
        <f>COUNTIF([2]Argentina!$AB:$AB,"*yc ch ad ya ma oa*")</f>
        <v>1</v>
      </c>
      <c r="I71" s="38">
        <f t="shared" ref="I71" si="9">H71/$D$21</f>
        <v>5.8823529411764705E-2</v>
      </c>
    </row>
    <row r="72" spans="1:9" outlineLevel="1" x14ac:dyDescent="0.25">
      <c r="A72" s="52"/>
      <c r="B72" s="45" t="s">
        <v>74</v>
      </c>
      <c r="C72" s="46" t="s">
        <v>75</v>
      </c>
      <c r="D72" s="35">
        <f>COUNTIF([2]Argentina!$AB:$AB,"*ch*")</f>
        <v>9</v>
      </c>
      <c r="E72" s="38">
        <f t="shared" si="8"/>
        <v>0.52941176470588236</v>
      </c>
      <c r="F72" s="35"/>
    </row>
    <row r="73" spans="1:9" outlineLevel="1" x14ac:dyDescent="0.25">
      <c r="A73" s="52"/>
      <c r="B73" s="45" t="s">
        <v>76</v>
      </c>
      <c r="C73" s="46" t="s">
        <v>77</v>
      </c>
      <c r="D73" s="35">
        <f>COUNTIF([2]Argentina!$AB:$AB,"*ad*")</f>
        <v>10</v>
      </c>
      <c r="E73" s="38">
        <f t="shared" si="8"/>
        <v>0.58823529411764708</v>
      </c>
      <c r="F73" s="35"/>
    </row>
    <row r="74" spans="1:9" outlineLevel="1" x14ac:dyDescent="0.25">
      <c r="A74" s="52"/>
      <c r="B74" s="45" t="s">
        <v>78</v>
      </c>
      <c r="C74" s="46" t="s">
        <v>79</v>
      </c>
      <c r="D74" s="35">
        <f>COUNTIF([2]Argentina!$AB:$AB,"*ya*")</f>
        <v>14</v>
      </c>
      <c r="E74" s="38">
        <f t="shared" si="8"/>
        <v>0.82352941176470584</v>
      </c>
      <c r="F74" s="35"/>
    </row>
    <row r="75" spans="1:9" outlineLevel="1" x14ac:dyDescent="0.25">
      <c r="A75" s="52"/>
      <c r="B75" s="45" t="s">
        <v>80</v>
      </c>
      <c r="C75" s="46" t="s">
        <v>81</v>
      </c>
      <c r="D75" s="35">
        <f>COUNTIF([2]Argentina!$AB:$AB,"*ma*")</f>
        <v>14</v>
      </c>
      <c r="E75" s="38">
        <f t="shared" si="8"/>
        <v>0.82352941176470584</v>
      </c>
      <c r="F75" s="35"/>
    </row>
    <row r="76" spans="1:9" outlineLevel="1" x14ac:dyDescent="0.25">
      <c r="A76" s="52"/>
      <c r="B76" s="45" t="s">
        <v>82</v>
      </c>
      <c r="C76" s="46" t="s">
        <v>83</v>
      </c>
      <c r="D76" s="35">
        <f>COUNTIF([2]Argentina!$AB:$AB,"*oa*")</f>
        <v>6</v>
      </c>
      <c r="E76" s="38">
        <f t="shared" si="8"/>
        <v>0.35294117647058826</v>
      </c>
      <c r="F76" s="35"/>
    </row>
    <row r="77" spans="1:9" outlineLevel="1" x14ac:dyDescent="0.25">
      <c r="A77" s="52"/>
      <c r="B77" s="45" t="s">
        <v>66</v>
      </c>
      <c r="C77" s="47" t="s">
        <v>85</v>
      </c>
      <c r="D77" s="35">
        <f>COUNTIF([2]Argentina!$AB:$AB,"ns")</f>
        <v>2</v>
      </c>
      <c r="E77" s="38">
        <f t="shared" si="8"/>
        <v>0.11764705882352941</v>
      </c>
      <c r="F77" s="35"/>
    </row>
    <row r="78" spans="1:9" outlineLevel="1" x14ac:dyDescent="0.25">
      <c r="A78" s="52"/>
      <c r="B78" s="45"/>
      <c r="C78" s="46" t="s">
        <v>191</v>
      </c>
      <c r="D78" s="35">
        <f>COUNTBLANK([2]Argentina!AB$2:$AB$18)</f>
        <v>1</v>
      </c>
      <c r="E78" s="38">
        <f t="shared" si="8"/>
        <v>5.8823529411764705E-2</v>
      </c>
      <c r="F78" s="35"/>
    </row>
    <row r="79" spans="1:9" outlineLevel="1" x14ac:dyDescent="0.25">
      <c r="A79" s="52"/>
      <c r="B79" s="45"/>
      <c r="C79" s="47"/>
      <c r="D79" s="35"/>
      <c r="E79" s="35"/>
      <c r="F79" s="35"/>
    </row>
    <row r="80" spans="1:9" outlineLevel="1" x14ac:dyDescent="0.25">
      <c r="A80" s="56" t="s">
        <v>148</v>
      </c>
      <c r="B80" s="56"/>
      <c r="C80" s="56" t="s">
        <v>148</v>
      </c>
      <c r="D80" s="57"/>
      <c r="E80" s="35"/>
      <c r="F80" s="35"/>
    </row>
    <row r="81" spans="1:9" outlineLevel="1" x14ac:dyDescent="0.25">
      <c r="A81" s="52"/>
      <c r="B81" s="45">
        <v>4</v>
      </c>
      <c r="C81" s="47" t="s">
        <v>153</v>
      </c>
      <c r="D81" s="35">
        <f>COUNTIF([2]Argentina!$AE:$AE,"4")</f>
        <v>13</v>
      </c>
      <c r="E81" s="38">
        <f t="shared" ref="E81:E85" si="10">D81/$D$21</f>
        <v>0.76470588235294112</v>
      </c>
      <c r="F81" s="35"/>
    </row>
    <row r="82" spans="1:9" outlineLevel="1" x14ac:dyDescent="0.25">
      <c r="A82" s="52"/>
      <c r="B82" s="45">
        <v>3</v>
      </c>
      <c r="C82" s="47" t="s">
        <v>154</v>
      </c>
      <c r="D82" s="35">
        <f>COUNTIF([2]Argentina!$AE:$AE,"3")</f>
        <v>2</v>
      </c>
      <c r="E82" s="38">
        <f t="shared" si="10"/>
        <v>0.11764705882352941</v>
      </c>
      <c r="F82" s="35"/>
    </row>
    <row r="83" spans="1:9" outlineLevel="1" x14ac:dyDescent="0.25">
      <c r="A83" s="52"/>
      <c r="B83" s="45">
        <v>2</v>
      </c>
      <c r="C83" s="47" t="s">
        <v>155</v>
      </c>
      <c r="D83" s="35">
        <f>COUNTIF([2]Argentina!$AE:$AE,"2")</f>
        <v>1</v>
      </c>
      <c r="E83" s="38">
        <f t="shared" si="10"/>
        <v>5.8823529411764705E-2</v>
      </c>
      <c r="F83" s="35"/>
    </row>
    <row r="84" spans="1:9" outlineLevel="1" x14ac:dyDescent="0.25">
      <c r="A84" s="52"/>
      <c r="B84" s="45">
        <v>1</v>
      </c>
      <c r="C84" s="47" t="s">
        <v>156</v>
      </c>
      <c r="D84" s="35">
        <f>COUNTIF([2]Argentina!$AE:$AE,"1")</f>
        <v>0</v>
      </c>
      <c r="E84" s="38">
        <f t="shared" si="10"/>
        <v>0</v>
      </c>
      <c r="F84" s="35"/>
    </row>
    <row r="85" spans="1:9" outlineLevel="1" x14ac:dyDescent="0.25">
      <c r="A85" s="52"/>
      <c r="B85" s="45">
        <v>0</v>
      </c>
      <c r="C85" s="46" t="s">
        <v>158</v>
      </c>
      <c r="D85" s="35">
        <f>COUNTIF([2]Argentina!$AE:$AE,"0")</f>
        <v>1</v>
      </c>
      <c r="E85" s="38">
        <f t="shared" si="10"/>
        <v>5.8823529411764705E-2</v>
      </c>
      <c r="F85" s="35"/>
    </row>
    <row r="86" spans="1:9" x14ac:dyDescent="0.25">
      <c r="A86" s="52"/>
      <c r="B86" s="45"/>
      <c r="C86" s="46"/>
      <c r="D86" s="35">
        <f>SUM(D81:D85)</f>
        <v>17</v>
      </c>
      <c r="E86" s="35"/>
      <c r="F86" s="35"/>
    </row>
    <row r="87" spans="1:9" x14ac:dyDescent="0.25">
      <c r="A87" s="49" t="s">
        <v>130</v>
      </c>
      <c r="B87" s="49"/>
      <c r="C87" s="50" t="s">
        <v>129</v>
      </c>
      <c r="D87" s="35"/>
      <c r="E87" s="35"/>
      <c r="F87" s="35"/>
    </row>
    <row r="88" spans="1:9" ht="45" x14ac:dyDescent="0.25">
      <c r="A88" s="51" t="s">
        <v>131</v>
      </c>
      <c r="B88" s="51"/>
      <c r="C88" s="58" t="s">
        <v>132</v>
      </c>
      <c r="D88" s="35"/>
      <c r="E88" s="35"/>
      <c r="F88" s="35"/>
    </row>
    <row r="89" spans="1:9" x14ac:dyDescent="0.25">
      <c r="A89" s="52"/>
      <c r="B89" s="45">
        <v>1</v>
      </c>
      <c r="C89" s="46" t="s">
        <v>94</v>
      </c>
      <c r="D89" s="35">
        <f>COUNTIF([2]Argentina!$AF:$AF,"*1*")</f>
        <v>9</v>
      </c>
      <c r="E89" s="38">
        <f t="shared" ref="E89:E93" si="11">D89/$D$21</f>
        <v>0.52941176470588236</v>
      </c>
      <c r="F89" s="35"/>
      <c r="G89" s="36" t="s">
        <v>195</v>
      </c>
      <c r="H89" s="35">
        <f>COUNTIF([2]Argentina!$AF:$AF,"1 2 3 4")</f>
        <v>3</v>
      </c>
      <c r="I89" s="38">
        <f t="shared" ref="I89" si="12">H89/$D$21</f>
        <v>0.17647058823529413</v>
      </c>
    </row>
    <row r="90" spans="1:9" x14ac:dyDescent="0.25">
      <c r="A90" s="52"/>
      <c r="B90" s="45">
        <v>2</v>
      </c>
      <c r="C90" s="46" t="s">
        <v>95</v>
      </c>
      <c r="D90" s="35">
        <f>COUNTIF([2]Argentina!$AF:$AF,"*2*")</f>
        <v>11</v>
      </c>
      <c r="E90" s="38">
        <f t="shared" si="11"/>
        <v>0.6470588235294118</v>
      </c>
      <c r="F90" s="35"/>
    </row>
    <row r="91" spans="1:9" x14ac:dyDescent="0.25">
      <c r="A91" s="52"/>
      <c r="B91" s="45">
        <v>3</v>
      </c>
      <c r="C91" s="46" t="s">
        <v>96</v>
      </c>
      <c r="D91" s="35">
        <f>COUNTIF([2]Argentina!$AF:$AF,"*3*")</f>
        <v>8</v>
      </c>
      <c r="E91" s="38">
        <f t="shared" si="11"/>
        <v>0.47058823529411764</v>
      </c>
      <c r="F91" s="35"/>
    </row>
    <row r="92" spans="1:9" x14ac:dyDescent="0.25">
      <c r="A92" s="52"/>
      <c r="B92" s="45">
        <v>4</v>
      </c>
      <c r="C92" s="46" t="s">
        <v>160</v>
      </c>
      <c r="D92" s="35">
        <f>COUNTIF([2]Argentina!$AF:$AF,"*4*")</f>
        <v>7</v>
      </c>
      <c r="E92" s="38">
        <f t="shared" si="11"/>
        <v>0.41176470588235292</v>
      </c>
      <c r="F92" s="35"/>
    </row>
    <row r="93" spans="1:9" x14ac:dyDescent="0.25">
      <c r="A93" s="52"/>
      <c r="B93" s="45">
        <v>0</v>
      </c>
      <c r="C93" s="46" t="s">
        <v>159</v>
      </c>
      <c r="D93" s="35">
        <f>COUNTIF([2]Argentina!$AF:$AF,"0")</f>
        <v>2</v>
      </c>
      <c r="E93" s="38">
        <f t="shared" si="11"/>
        <v>0.11764705882352941</v>
      </c>
      <c r="F93" s="35"/>
    </row>
    <row r="94" spans="1:9" x14ac:dyDescent="0.25">
      <c r="A94" s="52"/>
      <c r="B94" s="45"/>
      <c r="C94" s="46"/>
      <c r="D94" s="35"/>
      <c r="E94" s="35"/>
      <c r="F94" s="35"/>
    </row>
    <row r="95" spans="1:9" x14ac:dyDescent="0.25">
      <c r="A95" s="51" t="s">
        <v>133</v>
      </c>
      <c r="B95" s="51"/>
      <c r="C95" s="59" t="s">
        <v>134</v>
      </c>
      <c r="D95" s="35"/>
      <c r="E95" s="35"/>
      <c r="F95" s="35"/>
    </row>
    <row r="96" spans="1:9" outlineLevel="1" x14ac:dyDescent="0.25">
      <c r="A96" s="52"/>
      <c r="B96" s="45" t="s">
        <v>53</v>
      </c>
      <c r="C96" s="46" t="s">
        <v>54</v>
      </c>
      <c r="D96" s="35">
        <f>COUNTIF([2]Argentina!$AG:$AG,"*w*")</f>
        <v>15</v>
      </c>
      <c r="E96" s="38">
        <f t="shared" ref="E96:E102" si="13">D96/$D$21</f>
        <v>0.88235294117647056</v>
      </c>
      <c r="F96" s="35"/>
    </row>
    <row r="97" spans="1:9" outlineLevel="1" x14ac:dyDescent="0.25">
      <c r="A97" s="52"/>
      <c r="B97" s="45" t="s">
        <v>55</v>
      </c>
      <c r="C97" s="46" t="s">
        <v>56</v>
      </c>
      <c r="D97" s="35">
        <f>COUNTIF([2]Argentina!$AG:$AG,"*g*")</f>
        <v>13</v>
      </c>
      <c r="E97" s="38">
        <f t="shared" si="13"/>
        <v>0.76470588235294112</v>
      </c>
      <c r="F97" s="35"/>
      <c r="G97" s="36" t="s">
        <v>192</v>
      </c>
      <c r="H97" s="35">
        <f>COUNTIF([2]Argentina!$AG:$AG,"w g b m d")</f>
        <v>7</v>
      </c>
      <c r="I97" s="38">
        <f t="shared" ref="I97:I99" si="14">H97/$D$21</f>
        <v>0.41176470588235292</v>
      </c>
    </row>
    <row r="98" spans="1:9" outlineLevel="1" x14ac:dyDescent="0.25">
      <c r="A98" s="52"/>
      <c r="B98" s="45" t="s">
        <v>57</v>
      </c>
      <c r="C98" s="46" t="s">
        <v>58</v>
      </c>
      <c r="D98" s="35">
        <f>COUNTIF([2]Argentina!$AG:$AG,"*b*")</f>
        <v>10</v>
      </c>
      <c r="E98" s="38">
        <f t="shared" si="13"/>
        <v>0.58823529411764708</v>
      </c>
      <c r="F98" s="35"/>
      <c r="G98" s="35" t="s">
        <v>193</v>
      </c>
      <c r="H98" s="35">
        <f>COUNTIF([2]Argentina!$AG:$AG,"w g b m")</f>
        <v>2</v>
      </c>
      <c r="I98" s="38">
        <f t="shared" si="14"/>
        <v>0.11764705882352941</v>
      </c>
    </row>
    <row r="99" spans="1:9" outlineLevel="1" x14ac:dyDescent="0.25">
      <c r="A99" s="52"/>
      <c r="B99" s="45" t="s">
        <v>59</v>
      </c>
      <c r="C99" s="46" t="s">
        <v>60</v>
      </c>
      <c r="D99" s="35">
        <f>COUNTIF([2]Argentina!$AG:$AG,"*m*")</f>
        <v>13</v>
      </c>
      <c r="E99" s="38">
        <f t="shared" si="13"/>
        <v>0.76470588235294112</v>
      </c>
      <c r="F99" s="35"/>
      <c r="G99" s="35" t="s">
        <v>194</v>
      </c>
      <c r="H99" s="35">
        <f>COUNTIF([2]Argentina!$AG:$AG,"d")</f>
        <v>0</v>
      </c>
      <c r="I99" s="38">
        <f t="shared" si="14"/>
        <v>0</v>
      </c>
    </row>
    <row r="100" spans="1:9" outlineLevel="1" x14ac:dyDescent="0.25">
      <c r="A100" s="52"/>
      <c r="B100" s="45" t="s">
        <v>61</v>
      </c>
      <c r="C100" s="46" t="s">
        <v>62</v>
      </c>
      <c r="D100" s="35">
        <f>COUNTIF([2]Argentina!$AG:$AG,"*d*")</f>
        <v>12</v>
      </c>
      <c r="E100" s="38">
        <f t="shared" si="13"/>
        <v>0.70588235294117652</v>
      </c>
      <c r="F100" s="35"/>
    </row>
    <row r="101" spans="1:9" outlineLevel="1" x14ac:dyDescent="0.25">
      <c r="A101" s="52"/>
      <c r="B101" s="45" t="s">
        <v>66</v>
      </c>
      <c r="C101" s="46" t="s">
        <v>67</v>
      </c>
      <c r="D101" s="35">
        <f>COUNTIF([2]Argentina!$AG:$AG,"ns")</f>
        <v>0</v>
      </c>
      <c r="E101" s="38">
        <f t="shared" si="13"/>
        <v>0</v>
      </c>
      <c r="F101" s="35"/>
    </row>
    <row r="102" spans="1:9" outlineLevel="1" x14ac:dyDescent="0.25">
      <c r="A102" s="52"/>
      <c r="B102" s="45"/>
      <c r="C102" s="46" t="s">
        <v>191</v>
      </c>
      <c r="D102" s="35">
        <f>COUNTBLANK([2]Argentina!AG$2:$AG$18)</f>
        <v>2</v>
      </c>
      <c r="E102" s="38">
        <f t="shared" si="13"/>
        <v>0.11764705882352941</v>
      </c>
      <c r="F102" s="35"/>
    </row>
    <row r="103" spans="1:9" x14ac:dyDescent="0.25">
      <c r="A103" s="52"/>
      <c r="B103" s="45"/>
      <c r="C103" s="46"/>
      <c r="D103" s="35"/>
      <c r="E103" s="35"/>
      <c r="F103" s="35"/>
    </row>
    <row r="104" spans="1:9" ht="30" x14ac:dyDescent="0.25">
      <c r="A104" s="51" t="s">
        <v>136</v>
      </c>
      <c r="B104" s="51"/>
      <c r="C104" s="55" t="s">
        <v>135</v>
      </c>
      <c r="D104" s="35"/>
      <c r="E104" s="35"/>
      <c r="F104" s="35"/>
    </row>
    <row r="105" spans="1:9" outlineLevel="1" x14ac:dyDescent="0.25">
      <c r="A105" s="52"/>
      <c r="B105" s="45" t="s">
        <v>72</v>
      </c>
      <c r="C105" s="46" t="s">
        <v>73</v>
      </c>
      <c r="D105" s="35">
        <f>COUNTIF([2]Argentina!$AH:$AH,"*yc*")</f>
        <v>4</v>
      </c>
      <c r="E105" s="38">
        <f t="shared" ref="E105:E112" si="15">D105/$D$21</f>
        <v>0.23529411764705882</v>
      </c>
      <c r="F105" s="35"/>
      <c r="G105" s="36" t="s">
        <v>195</v>
      </c>
      <c r="H105" s="35">
        <f>COUNTIF([2]Argentina!$AH:$AH,"*yc ch ad ya ma oa*")</f>
        <v>4</v>
      </c>
      <c r="I105" s="38">
        <f t="shared" ref="I105" si="16">H105/$D$21</f>
        <v>0.23529411764705882</v>
      </c>
    </row>
    <row r="106" spans="1:9" outlineLevel="1" x14ac:dyDescent="0.25">
      <c r="A106" s="52"/>
      <c r="B106" s="45" t="s">
        <v>74</v>
      </c>
      <c r="C106" s="46" t="s">
        <v>75</v>
      </c>
      <c r="D106" s="35">
        <f>COUNTIF([2]Argentina!$AH:$AH,"*ch*")</f>
        <v>9</v>
      </c>
      <c r="E106" s="38">
        <f t="shared" si="15"/>
        <v>0.52941176470588236</v>
      </c>
      <c r="F106" s="35"/>
    </row>
    <row r="107" spans="1:9" outlineLevel="1" x14ac:dyDescent="0.25">
      <c r="A107" s="52"/>
      <c r="B107" s="45" t="s">
        <v>76</v>
      </c>
      <c r="C107" s="46" t="s">
        <v>77</v>
      </c>
      <c r="D107" s="35">
        <f>COUNTIF([2]Argentina!$AH:$AH,"*ad*")</f>
        <v>8</v>
      </c>
      <c r="E107" s="38">
        <f t="shared" si="15"/>
        <v>0.47058823529411764</v>
      </c>
      <c r="F107" s="35"/>
    </row>
    <row r="108" spans="1:9" outlineLevel="1" x14ac:dyDescent="0.25">
      <c r="A108" s="52"/>
      <c r="B108" s="45" t="s">
        <v>78</v>
      </c>
      <c r="C108" s="46" t="s">
        <v>79</v>
      </c>
      <c r="D108" s="35">
        <f>COUNTIF([2]Argentina!$AH:$AH,"*ya*")</f>
        <v>14</v>
      </c>
      <c r="E108" s="38">
        <f t="shared" si="15"/>
        <v>0.82352941176470584</v>
      </c>
      <c r="F108" s="35"/>
    </row>
    <row r="109" spans="1:9" outlineLevel="1" x14ac:dyDescent="0.25">
      <c r="A109" s="52"/>
      <c r="B109" s="45" t="s">
        <v>80</v>
      </c>
      <c r="C109" s="46" t="s">
        <v>81</v>
      </c>
      <c r="D109" s="35">
        <f>COUNTIF([2]Argentina!$AH:$AH,"*ma*")</f>
        <v>14</v>
      </c>
      <c r="E109" s="38">
        <f t="shared" si="15"/>
        <v>0.82352941176470584</v>
      </c>
      <c r="F109" s="35"/>
    </row>
    <row r="110" spans="1:9" outlineLevel="1" x14ac:dyDescent="0.25">
      <c r="A110" s="52"/>
      <c r="B110" s="45" t="s">
        <v>82</v>
      </c>
      <c r="C110" s="46" t="s">
        <v>83</v>
      </c>
      <c r="D110" s="35">
        <f>COUNTIF([2]Argentina!$AH:$AH,"*oa*")</f>
        <v>9</v>
      </c>
      <c r="E110" s="38">
        <f t="shared" si="15"/>
        <v>0.52941176470588236</v>
      </c>
      <c r="F110" s="35"/>
    </row>
    <row r="111" spans="1:9" outlineLevel="1" x14ac:dyDescent="0.25">
      <c r="A111" s="52"/>
      <c r="B111" s="45" t="s">
        <v>66</v>
      </c>
      <c r="C111" s="47" t="s">
        <v>85</v>
      </c>
      <c r="D111" s="35">
        <f>COUNTIF([2]Argentina!$AH:$AH,"ns")</f>
        <v>1</v>
      </c>
      <c r="E111" s="38">
        <f t="shared" si="15"/>
        <v>5.8823529411764705E-2</v>
      </c>
      <c r="F111" s="35"/>
    </row>
    <row r="112" spans="1:9" outlineLevel="1" x14ac:dyDescent="0.25">
      <c r="A112" s="52"/>
      <c r="B112" s="45"/>
      <c r="C112" s="46" t="s">
        <v>191</v>
      </c>
      <c r="D112" s="35">
        <f>COUNTBLANK([2]Argentina!V$2:$AB$18)</f>
        <v>9</v>
      </c>
      <c r="E112" s="38">
        <f t="shared" si="15"/>
        <v>0.52941176470588236</v>
      </c>
      <c r="F112" s="35"/>
    </row>
    <row r="113" spans="1:8" outlineLevel="1" x14ac:dyDescent="0.25">
      <c r="A113" s="52"/>
      <c r="B113" s="45"/>
      <c r="C113" s="46"/>
      <c r="D113" s="35"/>
      <c r="E113" s="38"/>
      <c r="F113" s="35"/>
    </row>
    <row r="114" spans="1:8" outlineLevel="1" x14ac:dyDescent="0.25">
      <c r="A114" s="56" t="s">
        <v>150</v>
      </c>
      <c r="B114" s="56"/>
      <c r="C114" s="56" t="s">
        <v>150</v>
      </c>
      <c r="D114" s="57"/>
      <c r="E114" s="35"/>
      <c r="F114" s="35"/>
    </row>
    <row r="115" spans="1:8" outlineLevel="1" x14ac:dyDescent="0.25">
      <c r="A115" s="52"/>
      <c r="B115" s="45">
        <v>4</v>
      </c>
      <c r="C115" s="47" t="s">
        <v>153</v>
      </c>
      <c r="D115" s="35">
        <f>COUNTIF([2]Argentina!$AK:$AK,"4")</f>
        <v>14</v>
      </c>
      <c r="E115" s="38">
        <f t="shared" ref="E115:E119" si="17">D115/$D$21</f>
        <v>0.82352941176470584</v>
      </c>
      <c r="F115" s="35"/>
    </row>
    <row r="116" spans="1:8" outlineLevel="1" x14ac:dyDescent="0.25">
      <c r="A116" s="52"/>
      <c r="B116" s="45">
        <v>3</v>
      </c>
      <c r="C116" s="47" t="s">
        <v>154</v>
      </c>
      <c r="D116" s="35">
        <f>COUNTIF([2]Argentina!$AK:$AK,"3")</f>
        <v>1</v>
      </c>
      <c r="E116" s="38">
        <f t="shared" si="17"/>
        <v>5.8823529411764705E-2</v>
      </c>
      <c r="F116" s="35"/>
    </row>
    <row r="117" spans="1:8" outlineLevel="1" x14ac:dyDescent="0.25">
      <c r="A117" s="52"/>
      <c r="B117" s="45">
        <v>2</v>
      </c>
      <c r="C117" s="47" t="s">
        <v>155</v>
      </c>
      <c r="D117" s="35">
        <f>COUNTIF([2]Argentina!$AK:$AK,"2")</f>
        <v>0</v>
      </c>
      <c r="E117" s="38">
        <f t="shared" si="17"/>
        <v>0</v>
      </c>
      <c r="F117" s="35"/>
    </row>
    <row r="118" spans="1:8" outlineLevel="1" x14ac:dyDescent="0.25">
      <c r="A118" s="52"/>
      <c r="B118" s="45">
        <v>1</v>
      </c>
      <c r="C118" s="47" t="s">
        <v>156</v>
      </c>
      <c r="D118" s="35">
        <f>COUNTIF([2]Argentina!$AK:$AK,"1")</f>
        <v>0</v>
      </c>
      <c r="E118" s="38">
        <f t="shared" si="17"/>
        <v>0</v>
      </c>
      <c r="F118" s="35"/>
    </row>
    <row r="119" spans="1:8" outlineLevel="1" x14ac:dyDescent="0.25">
      <c r="A119" s="52"/>
      <c r="B119" s="45">
        <v>0</v>
      </c>
      <c r="C119" s="46" t="s">
        <v>166</v>
      </c>
      <c r="D119" s="35">
        <f>COUNTIF([2]Argentina!$AK:$AK,"0")</f>
        <v>2</v>
      </c>
      <c r="E119" s="38">
        <f t="shared" si="17"/>
        <v>0.11764705882352941</v>
      </c>
      <c r="F119" s="35"/>
    </row>
    <row r="120" spans="1:8" x14ac:dyDescent="0.25">
      <c r="A120" s="52"/>
      <c r="B120" s="45"/>
      <c r="C120" s="46"/>
      <c r="D120" s="35">
        <f>SUM(D115:D119)</f>
        <v>17</v>
      </c>
      <c r="E120" s="35"/>
      <c r="F120" s="35"/>
    </row>
    <row r="121" spans="1:8" x14ac:dyDescent="0.25">
      <c r="A121" s="49" t="s">
        <v>98</v>
      </c>
      <c r="B121" s="49"/>
      <c r="C121" s="50" t="s">
        <v>137</v>
      </c>
      <c r="D121" s="35"/>
      <c r="E121" s="35"/>
      <c r="F121" s="35"/>
    </row>
    <row r="122" spans="1:8" ht="30" x14ac:dyDescent="0.25">
      <c r="A122" s="51" t="s">
        <v>138</v>
      </c>
      <c r="B122" s="51"/>
      <c r="C122" s="58" t="s">
        <v>139</v>
      </c>
      <c r="D122" s="35"/>
      <c r="E122" s="35"/>
      <c r="F122" s="35"/>
    </row>
    <row r="123" spans="1:8" x14ac:dyDescent="0.25">
      <c r="A123" s="52"/>
      <c r="B123" s="45">
        <v>3</v>
      </c>
      <c r="C123" s="46" t="s">
        <v>161</v>
      </c>
      <c r="D123" s="35">
        <f>COUNTIF([2]Argentina!$AL:$AL,"3")</f>
        <v>5</v>
      </c>
      <c r="E123" s="38">
        <f t="shared" ref="E123:E128" si="18">D123/$D$21</f>
        <v>0.29411764705882354</v>
      </c>
      <c r="F123" s="35"/>
      <c r="H123" s="35"/>
    </row>
    <row r="124" spans="1:8" x14ac:dyDescent="0.25">
      <c r="A124" s="52"/>
      <c r="B124" s="45">
        <v>2</v>
      </c>
      <c r="C124" s="46" t="s">
        <v>162</v>
      </c>
      <c r="D124" s="35">
        <f>COUNTIF([2]Argentina!$AL:$AL,"2")</f>
        <v>5</v>
      </c>
      <c r="E124" s="38">
        <f t="shared" si="18"/>
        <v>0.29411764705882354</v>
      </c>
      <c r="F124" s="35"/>
    </row>
    <row r="125" spans="1:8" ht="30" x14ac:dyDescent="0.25">
      <c r="A125" s="52"/>
      <c r="B125" s="45" t="s">
        <v>185</v>
      </c>
      <c r="C125" s="46" t="s">
        <v>186</v>
      </c>
      <c r="D125" s="35">
        <f>COUNTIF([2]Argentina!$AL:$AL,"3 2")</f>
        <v>5</v>
      </c>
      <c r="E125" s="38">
        <f t="shared" si="18"/>
        <v>0.29411764705882354</v>
      </c>
      <c r="F125" s="35"/>
    </row>
    <row r="126" spans="1:8" x14ac:dyDescent="0.25">
      <c r="A126" s="52"/>
      <c r="B126" s="45">
        <v>1</v>
      </c>
      <c r="C126" s="46" t="s">
        <v>164</v>
      </c>
      <c r="D126" s="35">
        <f>COUNTIF([2]Argentina!$AL:$AL,"1")</f>
        <v>0</v>
      </c>
      <c r="E126" s="38">
        <f t="shared" si="18"/>
        <v>0</v>
      </c>
      <c r="F126" s="35"/>
    </row>
    <row r="127" spans="1:8" x14ac:dyDescent="0.25">
      <c r="A127" s="52"/>
      <c r="B127" s="45">
        <v>0</v>
      </c>
      <c r="C127" s="46" t="s">
        <v>163</v>
      </c>
      <c r="D127" s="35">
        <f>COUNTIF([2]Argentina!$AL:$AL,"0")</f>
        <v>2</v>
      </c>
      <c r="E127" s="38">
        <f t="shared" si="18"/>
        <v>0.11764705882352941</v>
      </c>
      <c r="F127" s="35"/>
    </row>
    <row r="128" spans="1:8" x14ac:dyDescent="0.25">
      <c r="A128" s="52"/>
      <c r="B128" s="45"/>
      <c r="C128" s="46"/>
      <c r="D128" s="35">
        <f>SUM(D123:D127)</f>
        <v>17</v>
      </c>
      <c r="E128" s="38">
        <f t="shared" si="18"/>
        <v>1</v>
      </c>
      <c r="F128" s="35"/>
    </row>
    <row r="129" spans="1:9" x14ac:dyDescent="0.25">
      <c r="A129" s="52"/>
      <c r="B129" s="45"/>
      <c r="C129" s="46"/>
      <c r="D129" s="35"/>
      <c r="E129" s="35"/>
      <c r="F129" s="35"/>
    </row>
    <row r="130" spans="1:9" x14ac:dyDescent="0.25">
      <c r="A130" s="51" t="s">
        <v>140</v>
      </c>
      <c r="B130" s="51"/>
      <c r="C130" s="59" t="s">
        <v>141</v>
      </c>
      <c r="D130" s="35"/>
      <c r="E130" s="35"/>
      <c r="F130" s="35"/>
    </row>
    <row r="131" spans="1:9" outlineLevel="1" x14ac:dyDescent="0.25">
      <c r="A131" s="52"/>
      <c r="B131" s="45" t="s">
        <v>53</v>
      </c>
      <c r="C131" s="46" t="s">
        <v>54</v>
      </c>
      <c r="D131" s="35">
        <f>COUNTIF([2]Argentina!$AM:$AM,"*w*")</f>
        <v>13</v>
      </c>
      <c r="E131" s="38">
        <f t="shared" ref="E131:E139" si="19">D131/$D$21</f>
        <v>0.76470588235294112</v>
      </c>
      <c r="F131" s="35"/>
      <c r="G131" s="36" t="s">
        <v>192</v>
      </c>
      <c r="H131" s="35">
        <f>COUNTIF([2]Argentina!$AM:$AM,"w g b m d")</f>
        <v>5</v>
      </c>
      <c r="I131" s="38">
        <f t="shared" ref="I131:I133" si="20">H131/$D$21</f>
        <v>0.29411764705882354</v>
      </c>
    </row>
    <row r="132" spans="1:9" outlineLevel="1" x14ac:dyDescent="0.25">
      <c r="A132" s="52"/>
      <c r="B132" s="45" t="s">
        <v>55</v>
      </c>
      <c r="C132" s="46" t="s">
        <v>56</v>
      </c>
      <c r="D132" s="35">
        <f>COUNTIF([2]Argentina!$AM:$AM,"*g*")</f>
        <v>11</v>
      </c>
      <c r="E132" s="38">
        <f t="shared" si="19"/>
        <v>0.6470588235294118</v>
      </c>
      <c r="F132" s="35"/>
      <c r="G132" s="35" t="s">
        <v>193</v>
      </c>
      <c r="H132" s="35">
        <f>COUNTIF([2]Argentina!$AM:$AM,"w g b m")</f>
        <v>3</v>
      </c>
      <c r="I132" s="38">
        <f t="shared" si="20"/>
        <v>0.17647058823529413</v>
      </c>
    </row>
    <row r="133" spans="1:9" outlineLevel="1" x14ac:dyDescent="0.25">
      <c r="A133" s="52"/>
      <c r="B133" s="45" t="s">
        <v>57</v>
      </c>
      <c r="C133" s="46" t="s">
        <v>58</v>
      </c>
      <c r="D133" s="35">
        <f>COUNTIF([2]Argentina!$AM:$AM,"*b*")</f>
        <v>9</v>
      </c>
      <c r="E133" s="38">
        <f t="shared" si="19"/>
        <v>0.52941176470588236</v>
      </c>
      <c r="F133" s="35"/>
      <c r="G133" s="35" t="s">
        <v>194</v>
      </c>
      <c r="H133" s="35">
        <f>COUNTIF([2]Argentina!$AM:$AM,"d")</f>
        <v>1</v>
      </c>
      <c r="I133" s="39">
        <f t="shared" si="20"/>
        <v>5.8823529411764705E-2</v>
      </c>
    </row>
    <row r="134" spans="1:9" outlineLevel="1" x14ac:dyDescent="0.25">
      <c r="A134" s="52"/>
      <c r="B134" s="45" t="s">
        <v>59</v>
      </c>
      <c r="C134" s="46" t="s">
        <v>60</v>
      </c>
      <c r="D134" s="35">
        <f>COUNTIF([2]Argentina!$AM:$AM,"*m*")</f>
        <v>9</v>
      </c>
      <c r="E134" s="38">
        <f t="shared" si="19"/>
        <v>0.52941176470588236</v>
      </c>
      <c r="F134" s="35"/>
    </row>
    <row r="135" spans="1:9" outlineLevel="1" x14ac:dyDescent="0.25">
      <c r="A135" s="52"/>
      <c r="B135" s="45" t="s">
        <v>61</v>
      </c>
      <c r="C135" s="46" t="s">
        <v>62</v>
      </c>
      <c r="D135" s="35">
        <f>COUNTIF([2]Argentina!$AM:$AM,"*d*")</f>
        <v>7</v>
      </c>
      <c r="E135" s="38">
        <f t="shared" si="19"/>
        <v>0.41176470588235292</v>
      </c>
      <c r="F135" s="35"/>
    </row>
    <row r="136" spans="1:9" x14ac:dyDescent="0.25">
      <c r="A136" s="52"/>
      <c r="B136" s="45" t="s">
        <v>63</v>
      </c>
      <c r="C136" s="46" t="s">
        <v>176</v>
      </c>
      <c r="D136" s="35">
        <f>COUNTIF([2]Argentina!$AM:$AM,"sgi")</f>
        <v>0</v>
      </c>
      <c r="E136" s="38">
        <f t="shared" si="19"/>
        <v>0</v>
      </c>
      <c r="F136" s="35"/>
    </row>
    <row r="137" spans="1:9" x14ac:dyDescent="0.25">
      <c r="A137" s="52"/>
      <c r="B137" s="45" t="s">
        <v>64</v>
      </c>
      <c r="C137" s="46" t="s">
        <v>65</v>
      </c>
      <c r="D137" s="35">
        <f>COUNTIF([2]Argentina!$AM:$AM,"sgp")</f>
        <v>0</v>
      </c>
      <c r="E137" s="38">
        <f t="shared" si="19"/>
        <v>0</v>
      </c>
      <c r="F137" s="35"/>
    </row>
    <row r="138" spans="1:9" outlineLevel="1" x14ac:dyDescent="0.25">
      <c r="A138" s="52"/>
      <c r="B138" s="45" t="s">
        <v>66</v>
      </c>
      <c r="C138" s="46" t="s">
        <v>67</v>
      </c>
      <c r="D138" s="35">
        <f>COUNTIF([2]Argentina!$AM:$AM,"ns")</f>
        <v>1</v>
      </c>
      <c r="E138" s="38">
        <f t="shared" si="19"/>
        <v>5.8823529411764705E-2</v>
      </c>
      <c r="F138" s="35"/>
    </row>
    <row r="139" spans="1:9" outlineLevel="1" x14ac:dyDescent="0.25">
      <c r="A139" s="52"/>
      <c r="B139" s="45"/>
      <c r="C139" s="46" t="s">
        <v>191</v>
      </c>
      <c r="D139" s="35">
        <f>COUNTBLANK([2]Argentina!AM$2:$AM$18)</f>
        <v>2</v>
      </c>
      <c r="E139" s="38">
        <f t="shared" si="19"/>
        <v>0.11764705882352941</v>
      </c>
      <c r="F139" s="35"/>
    </row>
    <row r="140" spans="1:9" x14ac:dyDescent="0.25">
      <c r="A140" s="52"/>
      <c r="B140" s="45"/>
      <c r="C140" s="46"/>
      <c r="D140" s="35"/>
      <c r="E140" s="35"/>
      <c r="F140" s="35"/>
    </row>
    <row r="141" spans="1:9" x14ac:dyDescent="0.25">
      <c r="A141" s="51" t="s">
        <v>142</v>
      </c>
      <c r="B141" s="51"/>
      <c r="C141" s="59" t="s">
        <v>143</v>
      </c>
      <c r="D141" s="35"/>
      <c r="E141" s="35"/>
      <c r="F141" s="35"/>
    </row>
    <row r="142" spans="1:9" outlineLevel="1" x14ac:dyDescent="0.25">
      <c r="A142" s="52"/>
      <c r="B142" s="45" t="s">
        <v>72</v>
      </c>
      <c r="C142" s="46" t="s">
        <v>73</v>
      </c>
      <c r="D142" s="35">
        <f>COUNTIF([2]Argentina!$AN:$AN,"*yc*")</f>
        <v>1</v>
      </c>
      <c r="E142" s="38">
        <f t="shared" ref="E142:E151" si="21">D142/$D$21</f>
        <v>5.8823529411764705E-2</v>
      </c>
      <c r="F142" s="35"/>
      <c r="G142" s="36" t="s">
        <v>195</v>
      </c>
      <c r="H142" s="35">
        <f>COUNTIF([2]Argentina!$AN:$AN,"*yc ch ad ya ma oa*")</f>
        <v>0</v>
      </c>
      <c r="I142" s="38">
        <f t="shared" ref="I142" si="22">H142/$D$21</f>
        <v>0</v>
      </c>
    </row>
    <row r="143" spans="1:9" outlineLevel="1" x14ac:dyDescent="0.25">
      <c r="A143" s="52"/>
      <c r="B143" s="45" t="s">
        <v>74</v>
      </c>
      <c r="C143" s="46" t="s">
        <v>75</v>
      </c>
      <c r="D143" s="35">
        <f>COUNTIF([2]Argentina!$AN:$AN,"*ch*")</f>
        <v>8</v>
      </c>
      <c r="E143" s="38">
        <f t="shared" si="21"/>
        <v>0.47058823529411764</v>
      </c>
      <c r="F143" s="35"/>
    </row>
    <row r="144" spans="1:9" outlineLevel="1" x14ac:dyDescent="0.25">
      <c r="A144" s="52"/>
      <c r="B144" s="45" t="s">
        <v>76</v>
      </c>
      <c r="C144" s="46" t="s">
        <v>77</v>
      </c>
      <c r="D144" s="35">
        <f>COUNTIF([2]Argentina!$AN:$AN,"*ad*")</f>
        <v>6</v>
      </c>
      <c r="E144" s="38">
        <f t="shared" si="21"/>
        <v>0.35294117647058826</v>
      </c>
      <c r="F144" s="35"/>
    </row>
    <row r="145" spans="1:6" outlineLevel="1" x14ac:dyDescent="0.25">
      <c r="A145" s="52"/>
      <c r="B145" s="45" t="s">
        <v>78</v>
      </c>
      <c r="C145" s="46" t="s">
        <v>79</v>
      </c>
      <c r="D145" s="35">
        <f>COUNTIF([2]Argentina!$AN:$AN,"*ya*")</f>
        <v>6</v>
      </c>
      <c r="E145" s="38">
        <f t="shared" si="21"/>
        <v>0.35294117647058826</v>
      </c>
      <c r="F145" s="35"/>
    </row>
    <row r="146" spans="1:6" outlineLevel="1" x14ac:dyDescent="0.25">
      <c r="A146" s="52"/>
      <c r="B146" s="45" t="s">
        <v>80</v>
      </c>
      <c r="C146" s="46" t="s">
        <v>81</v>
      </c>
      <c r="D146" s="35">
        <f>COUNTIF([2]Argentina!$AN:$AN,"*ma*")</f>
        <v>8</v>
      </c>
      <c r="E146" s="38">
        <f t="shared" si="21"/>
        <v>0.47058823529411764</v>
      </c>
      <c r="F146" s="35"/>
    </row>
    <row r="147" spans="1:6" outlineLevel="1" x14ac:dyDescent="0.25">
      <c r="A147" s="52"/>
      <c r="B147" s="45" t="s">
        <v>82</v>
      </c>
      <c r="C147" s="46" t="s">
        <v>83</v>
      </c>
      <c r="D147" s="35">
        <f>COUNTIF([2]Argentina!$AN:$AN,"*oa*")</f>
        <v>6</v>
      </c>
      <c r="E147" s="38">
        <f t="shared" si="21"/>
        <v>0.35294117647058826</v>
      </c>
      <c r="F147" s="35"/>
    </row>
    <row r="148" spans="1:6" x14ac:dyDescent="0.25">
      <c r="A148" s="52"/>
      <c r="B148" s="45" t="s">
        <v>63</v>
      </c>
      <c r="C148" s="46" t="s">
        <v>176</v>
      </c>
      <c r="D148" s="35">
        <f>COUNTIF([2]Argentina!$AN:$AN,"sgi")</f>
        <v>1</v>
      </c>
      <c r="E148" s="38">
        <f t="shared" si="21"/>
        <v>5.8823529411764705E-2</v>
      </c>
      <c r="F148" s="35"/>
    </row>
    <row r="149" spans="1:6" x14ac:dyDescent="0.25">
      <c r="A149" s="52"/>
      <c r="B149" s="45" t="s">
        <v>64</v>
      </c>
      <c r="C149" s="46" t="s">
        <v>84</v>
      </c>
      <c r="D149" s="35">
        <f>COUNTIF([2]Argentina!$AN:$AN,"sgp")</f>
        <v>0</v>
      </c>
      <c r="E149" s="38">
        <f t="shared" si="21"/>
        <v>0</v>
      </c>
      <c r="F149" s="35"/>
    </row>
    <row r="150" spans="1:6" outlineLevel="1" x14ac:dyDescent="0.25">
      <c r="A150" s="52"/>
      <c r="B150" s="45" t="s">
        <v>66</v>
      </c>
      <c r="C150" s="47" t="s">
        <v>85</v>
      </c>
      <c r="D150" s="35">
        <f>COUNTIF([2]Argentina!$AN:$AN,"ns")</f>
        <v>3</v>
      </c>
      <c r="E150" s="38">
        <f t="shared" si="21"/>
        <v>0.17647058823529413</v>
      </c>
      <c r="F150" s="35"/>
    </row>
    <row r="151" spans="1:6" outlineLevel="1" x14ac:dyDescent="0.25">
      <c r="A151" s="52"/>
      <c r="B151" s="45"/>
      <c r="C151" s="46" t="s">
        <v>191</v>
      </c>
      <c r="D151" s="35">
        <f>COUNTBLANK([2]Argentina!AN$2:$AN$18)</f>
        <v>2</v>
      </c>
      <c r="E151" s="38">
        <f t="shared" si="21"/>
        <v>0.11764705882352941</v>
      </c>
      <c r="F151" s="35"/>
    </row>
    <row r="152" spans="1:6" x14ac:dyDescent="0.25">
      <c r="A152" s="52"/>
      <c r="B152" s="45"/>
      <c r="C152" s="46"/>
      <c r="D152" s="35"/>
      <c r="E152" s="38"/>
      <c r="F152" s="35"/>
    </row>
    <row r="153" spans="1:6" x14ac:dyDescent="0.25">
      <c r="A153" s="56" t="s">
        <v>149</v>
      </c>
      <c r="B153" s="56"/>
      <c r="C153" s="56" t="s">
        <v>149</v>
      </c>
      <c r="D153" s="57"/>
      <c r="E153" s="35"/>
      <c r="F153" s="35"/>
    </row>
    <row r="154" spans="1:6" x14ac:dyDescent="0.25">
      <c r="A154" s="52"/>
      <c r="B154" s="45">
        <v>4</v>
      </c>
      <c r="C154" s="47" t="s">
        <v>153</v>
      </c>
      <c r="D154" s="35">
        <f>COUNTIF([2]Argentina!$AQ:$AQ,"4")</f>
        <v>10</v>
      </c>
      <c r="E154" s="38">
        <f t="shared" ref="E154:E158" si="23">D154/$D$21</f>
        <v>0.58823529411764708</v>
      </c>
      <c r="F154" s="35"/>
    </row>
    <row r="155" spans="1:6" x14ac:dyDescent="0.25">
      <c r="A155" s="52"/>
      <c r="B155" s="45">
        <v>3</v>
      </c>
      <c r="C155" s="47" t="s">
        <v>154</v>
      </c>
      <c r="D155" s="35">
        <f>COUNTIF([2]Argentina!$AQ:$AQ,"3")</f>
        <v>3</v>
      </c>
      <c r="E155" s="38">
        <f t="shared" si="23"/>
        <v>0.17647058823529413</v>
      </c>
      <c r="F155" s="35"/>
    </row>
    <row r="156" spans="1:6" x14ac:dyDescent="0.25">
      <c r="A156" s="52"/>
      <c r="B156" s="45">
        <v>2</v>
      </c>
      <c r="C156" s="47" t="s">
        <v>155</v>
      </c>
      <c r="D156" s="35">
        <f>COUNTIF([2]Argentina!$AQ:$AQ,"2")</f>
        <v>0</v>
      </c>
      <c r="E156" s="38">
        <f t="shared" si="23"/>
        <v>0</v>
      </c>
      <c r="F156" s="35"/>
    </row>
    <row r="157" spans="1:6" x14ac:dyDescent="0.25">
      <c r="A157" s="52"/>
      <c r="B157" s="45">
        <v>1</v>
      </c>
      <c r="C157" s="47" t="s">
        <v>156</v>
      </c>
      <c r="D157" s="35">
        <f>COUNTIF([2]Argentina!$AQ:$AQ,"1")</f>
        <v>2</v>
      </c>
      <c r="E157" s="38">
        <f t="shared" si="23"/>
        <v>0.11764705882352941</v>
      </c>
      <c r="F157" s="35"/>
    </row>
    <row r="158" spans="1:6" x14ac:dyDescent="0.25">
      <c r="A158" s="52"/>
      <c r="B158" s="45">
        <v>0</v>
      </c>
      <c r="C158" s="46" t="s">
        <v>165</v>
      </c>
      <c r="D158" s="35">
        <f>COUNTIF([2]Argentina!$AQ:$AQ,"0")</f>
        <v>2</v>
      </c>
      <c r="E158" s="38">
        <f t="shared" si="23"/>
        <v>0.11764705882352941</v>
      </c>
      <c r="F158" s="35"/>
    </row>
    <row r="159" spans="1:6" x14ac:dyDescent="0.25">
      <c r="A159" s="52"/>
      <c r="B159" s="45"/>
      <c r="C159" s="46"/>
      <c r="D159" s="35">
        <f>SUM(D154:D158)</f>
        <v>17</v>
      </c>
      <c r="E159" s="38"/>
      <c r="F159" s="35"/>
    </row>
    <row r="160" spans="1:6" x14ac:dyDescent="0.25">
      <c r="A160" s="52"/>
      <c r="B160" s="52"/>
      <c r="C160" s="46"/>
      <c r="D160" s="35"/>
      <c r="E160" s="35"/>
      <c r="F160" s="35"/>
    </row>
    <row r="161" spans="1:6" x14ac:dyDescent="0.25">
      <c r="A161" s="56" t="s">
        <v>168</v>
      </c>
      <c r="B161" s="56"/>
      <c r="C161" s="56"/>
      <c r="D161" s="57"/>
      <c r="E161" s="35"/>
      <c r="F161" s="35"/>
    </row>
    <row r="162" spans="1:6" x14ac:dyDescent="0.25">
      <c r="A162" s="52"/>
      <c r="B162" s="45">
        <v>4</v>
      </c>
      <c r="C162" s="47" t="s">
        <v>169</v>
      </c>
      <c r="D162" s="35">
        <f>COUNTIF([2]Argentina!$AR:$AR,"4")</f>
        <v>10</v>
      </c>
      <c r="E162" s="38">
        <f t="shared" ref="E162:E166" si="24">D162/$D$21</f>
        <v>0.58823529411764708</v>
      </c>
      <c r="F162" s="35"/>
    </row>
    <row r="163" spans="1:6" x14ac:dyDescent="0.25">
      <c r="A163" s="52"/>
      <c r="B163" s="45">
        <v>3</v>
      </c>
      <c r="C163" s="47" t="s">
        <v>154</v>
      </c>
      <c r="D163" s="35">
        <f>COUNTIF([2]Argentina!$AR:$AR,"3")</f>
        <v>4</v>
      </c>
      <c r="E163" s="38">
        <f t="shared" si="24"/>
        <v>0.23529411764705882</v>
      </c>
      <c r="F163" s="35"/>
    </row>
    <row r="164" spans="1:6" x14ac:dyDescent="0.25">
      <c r="A164" s="52"/>
      <c r="B164" s="45">
        <v>2</v>
      </c>
      <c r="C164" s="47" t="s">
        <v>155</v>
      </c>
      <c r="D164" s="35">
        <f>COUNTIF([2]Argentina!$AR:$AR,"2")</f>
        <v>0</v>
      </c>
      <c r="E164" s="38">
        <f t="shared" si="24"/>
        <v>0</v>
      </c>
      <c r="F164" s="35"/>
    </row>
    <row r="165" spans="1:6" x14ac:dyDescent="0.25">
      <c r="A165" s="52"/>
      <c r="B165" s="45">
        <v>1</v>
      </c>
      <c r="C165" s="47" t="s">
        <v>156</v>
      </c>
      <c r="D165" s="35">
        <f>COUNTIF([2]Argentina!$AR:$AR,"1")</f>
        <v>1</v>
      </c>
      <c r="E165" s="38">
        <f t="shared" si="24"/>
        <v>5.8823529411764705E-2</v>
      </c>
      <c r="F165" s="35"/>
    </row>
    <row r="166" spans="1:6" x14ac:dyDescent="0.25">
      <c r="A166" s="52"/>
      <c r="B166" s="45">
        <v>0</v>
      </c>
      <c r="C166" s="46" t="s">
        <v>165</v>
      </c>
      <c r="D166" s="35">
        <f>COUNTIF([2]Argentina!$AR:$AR,"0")</f>
        <v>2</v>
      </c>
      <c r="E166" s="38">
        <f t="shared" si="24"/>
        <v>0.11764705882352941</v>
      </c>
      <c r="F166" s="35"/>
    </row>
    <row r="167" spans="1:6" x14ac:dyDescent="0.25">
      <c r="A167" s="52"/>
      <c r="B167" s="45"/>
      <c r="C167" s="46"/>
      <c r="D167" s="15">
        <f ca="1">SUM(D162:D167)</f>
        <v>17</v>
      </c>
      <c r="E167" s="38"/>
      <c r="F167" s="35"/>
    </row>
    <row r="168" spans="1:6" x14ac:dyDescent="0.25">
      <c r="A168" s="52"/>
      <c r="B168" s="45"/>
      <c r="C168" s="46"/>
      <c r="E168" s="38"/>
      <c r="F168" s="35"/>
    </row>
    <row r="169" spans="1:6" x14ac:dyDescent="0.25">
      <c r="A169" s="56" t="s">
        <v>172</v>
      </c>
      <c r="B169" s="56"/>
      <c r="C169" s="56"/>
      <c r="D169" s="57"/>
      <c r="E169" s="35"/>
      <c r="F169" s="35"/>
    </row>
    <row r="170" spans="1:6" x14ac:dyDescent="0.25">
      <c r="A170" s="52"/>
      <c r="B170" s="36" t="s">
        <v>59</v>
      </c>
      <c r="C170" s="46" t="s">
        <v>173</v>
      </c>
      <c r="D170" s="35">
        <f>COUNTIF([2]Argentina!$AS:$AS,"M")</f>
        <v>13</v>
      </c>
      <c r="E170" s="38">
        <f>D170/$D$173</f>
        <v>0.76470588235294112</v>
      </c>
      <c r="F170" s="35"/>
    </row>
    <row r="171" spans="1:6" x14ac:dyDescent="0.25">
      <c r="A171" s="52"/>
      <c r="B171" s="36" t="s">
        <v>170</v>
      </c>
      <c r="C171" s="36" t="s">
        <v>174</v>
      </c>
      <c r="D171" s="35">
        <f>COUNTIF([2]Argentina!$AS:$AS,"t")</f>
        <v>4</v>
      </c>
      <c r="E171" s="38">
        <f>D171/$D$173</f>
        <v>0.23529411764705882</v>
      </c>
      <c r="F171" s="35"/>
    </row>
    <row r="172" spans="1:6" x14ac:dyDescent="0.25">
      <c r="A172" s="52"/>
      <c r="B172" s="36" t="s">
        <v>68</v>
      </c>
      <c r="C172" s="36" t="s">
        <v>201</v>
      </c>
      <c r="D172" s="35">
        <f>COUNTIF([2]Argentina!$AS:$AS,"na")</f>
        <v>0</v>
      </c>
      <c r="E172" s="38">
        <f>D172/$D$173</f>
        <v>0</v>
      </c>
      <c r="F172" s="35"/>
    </row>
    <row r="173" spans="1:6" x14ac:dyDescent="0.25">
      <c r="B173" s="36" t="s">
        <v>171</v>
      </c>
      <c r="C173" s="36"/>
      <c r="D173" s="14">
        <f>SUM(D170:D172)</f>
        <v>17</v>
      </c>
      <c r="E173" s="40">
        <f>SUM(E170:E172)</f>
        <v>1</v>
      </c>
    </row>
  </sheetData>
  <conditionalFormatting sqref="J22:J23">
    <cfRule type="expression" dxfId="5" priority="5">
      <formula>#REF!="YES"</formula>
    </cfRule>
  </conditionalFormatting>
  <conditionalFormatting sqref="J22:J23">
    <cfRule type="expression" dxfId="4" priority="4">
      <formula>OR(COLUMN(J22)=2,COLUMN(J22)=3,COLUMN(J22)=7,COLUMN(J22)=18,COLUMN(J22)=24,COLUMN(J22)=30,COLUMN(J22)=36,COLUMN(J22)=42,COLUMN(J22)=44,COLUMN(J22)=59,COLUMN(J22)=73,COLUMN(J22)=88,COLUMN(J22)=107,COLUMN(J22)=109,COLUMN(J22)=110,COLUMN(J22)=112,COLUMN(J22)=119)</formula>
    </cfRule>
  </conditionalFormatting>
  <conditionalFormatting sqref="J22:J23">
    <cfRule type="expression" dxfId="3" priority="6">
      <formula>NOT(ISERROR(SEARCH("_GEM",#REF!)))</formula>
    </cfRule>
  </conditionalFormatting>
  <conditionalFormatting sqref="K22:L23">
    <cfRule type="expression" dxfId="2" priority="2">
      <formula>#REF!="YES"</formula>
    </cfRule>
  </conditionalFormatting>
  <conditionalFormatting sqref="K22:L23">
    <cfRule type="expression" dxfId="1" priority="1">
      <formula>OR(COLUMN(K22)=2,COLUMN(K22)=3,COLUMN(K22)=7,COLUMN(K22)=18,COLUMN(K22)=24,COLUMN(K22)=30,COLUMN(K22)=36,COLUMN(K22)=42,COLUMN(K22)=44,COLUMN(K22)=59,COLUMN(K22)=73,COLUMN(K22)=88,COLUMN(K22)=107,COLUMN(K22)=109,COLUMN(K22)=110,COLUMN(K22)=112,COLUMN(K22)=119)</formula>
    </cfRule>
  </conditionalFormatting>
  <conditionalFormatting sqref="K22:L23">
    <cfRule type="expression" dxfId="0" priority="3">
      <formula>NOT(ISERROR(SEARCH("_GEM",#REF!)))</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478AC-BAE2-4FB6-BB8A-CECE1CA6D60F}">
  <dimension ref="A1:P19"/>
  <sheetViews>
    <sheetView workbookViewId="0">
      <pane ySplit="1" topLeftCell="A2" activePane="bottomLeft" state="frozen"/>
      <selection pane="bottomLeft" sqref="A1:XFD1048576"/>
    </sheetView>
  </sheetViews>
  <sheetFormatPr defaultRowHeight="15" x14ac:dyDescent="0.25"/>
  <cols>
    <col min="1" max="1" width="10.85546875" customWidth="1"/>
  </cols>
  <sheetData>
    <row r="1" spans="1:16" ht="15.75" thickBot="1" x14ac:dyDescent="0.3">
      <c r="A1" s="79" t="s">
        <v>210</v>
      </c>
      <c r="B1" s="80" t="s">
        <v>211</v>
      </c>
      <c r="C1" s="81" t="s">
        <v>228</v>
      </c>
      <c r="D1" s="82"/>
      <c r="E1" s="83"/>
      <c r="G1" s="26" t="s">
        <v>202</v>
      </c>
      <c r="H1" s="18" t="s">
        <v>203</v>
      </c>
      <c r="I1" s="72" t="s">
        <v>204</v>
      </c>
      <c r="J1" s="72" t="s">
        <v>205</v>
      </c>
      <c r="K1" s="72" t="s">
        <v>206</v>
      </c>
      <c r="L1" s="73" t="s">
        <v>207</v>
      </c>
      <c r="M1" s="74" t="s">
        <v>208</v>
      </c>
      <c r="N1" s="74">
        <v>0</v>
      </c>
      <c r="O1" s="75" t="s">
        <v>68</v>
      </c>
      <c r="P1" s="14" t="s">
        <v>171</v>
      </c>
    </row>
    <row r="2" spans="1:16" ht="24.75" thickBot="1" x14ac:dyDescent="0.3">
      <c r="A2" s="79"/>
      <c r="B2" s="80"/>
      <c r="C2" s="65" t="s">
        <v>229</v>
      </c>
      <c r="D2" s="66" t="s">
        <v>230</v>
      </c>
      <c r="E2" s="66" t="s">
        <v>231</v>
      </c>
    </row>
    <row r="3" spans="1:16" ht="15.75" thickBot="1" x14ac:dyDescent="0.3">
      <c r="A3" s="63" t="s">
        <v>212</v>
      </c>
      <c r="B3" s="64">
        <v>17</v>
      </c>
      <c r="C3" s="67">
        <v>6</v>
      </c>
      <c r="D3" s="62">
        <v>5</v>
      </c>
      <c r="E3" s="62">
        <v>6</v>
      </c>
      <c r="F3" s="16"/>
      <c r="G3" s="20">
        <v>8</v>
      </c>
      <c r="H3" s="20">
        <v>2</v>
      </c>
      <c r="I3" s="20">
        <v>2</v>
      </c>
      <c r="J3" s="20">
        <v>2</v>
      </c>
      <c r="K3" s="20">
        <v>0</v>
      </c>
      <c r="L3" s="20">
        <v>1</v>
      </c>
      <c r="M3" s="20">
        <v>0</v>
      </c>
      <c r="N3" s="20">
        <v>2</v>
      </c>
      <c r="O3" s="20">
        <v>0</v>
      </c>
      <c r="P3">
        <v>17</v>
      </c>
    </row>
    <row r="4" spans="1:16" ht="15.75" thickBot="1" x14ac:dyDescent="0.3">
      <c r="A4" s="63" t="s">
        <v>213</v>
      </c>
      <c r="B4" s="64">
        <v>1</v>
      </c>
      <c r="C4" s="68"/>
      <c r="D4" s="69"/>
      <c r="E4" s="62">
        <v>1</v>
      </c>
      <c r="F4" s="20"/>
      <c r="G4" s="20">
        <v>1</v>
      </c>
      <c r="H4" s="20"/>
      <c r="I4" s="20"/>
      <c r="J4" s="20"/>
      <c r="K4" s="20"/>
      <c r="L4" s="20"/>
      <c r="M4" s="20"/>
      <c r="N4" s="20"/>
      <c r="O4" s="20"/>
      <c r="P4">
        <v>1</v>
      </c>
    </row>
    <row r="5" spans="1:16" ht="15.75" thickBot="1" x14ac:dyDescent="0.3">
      <c r="A5" s="63" t="s">
        <v>214</v>
      </c>
      <c r="B5" s="64">
        <v>5</v>
      </c>
      <c r="C5" s="67">
        <v>5</v>
      </c>
      <c r="D5" s="69"/>
      <c r="E5" s="69"/>
      <c r="F5" s="20"/>
      <c r="G5" s="20">
        <v>4</v>
      </c>
      <c r="H5" s="20"/>
      <c r="I5" s="20"/>
      <c r="J5" s="20"/>
      <c r="K5" s="20"/>
      <c r="L5" s="20">
        <v>1</v>
      </c>
      <c r="M5" s="20"/>
      <c r="N5" s="20"/>
      <c r="O5" s="20"/>
      <c r="P5">
        <v>5</v>
      </c>
    </row>
    <row r="6" spans="1:16" ht="15.75" thickBot="1" x14ac:dyDescent="0.3">
      <c r="A6" s="63" t="s">
        <v>215</v>
      </c>
      <c r="B6" s="64">
        <v>16</v>
      </c>
      <c r="C6" s="67">
        <v>7</v>
      </c>
      <c r="D6" s="62">
        <v>2</v>
      </c>
      <c r="E6" s="62">
        <v>7</v>
      </c>
      <c r="F6" s="20"/>
      <c r="G6" s="20">
        <v>9</v>
      </c>
      <c r="H6" s="20">
        <v>0</v>
      </c>
      <c r="I6" s="20">
        <v>1</v>
      </c>
      <c r="J6" s="20">
        <v>0</v>
      </c>
      <c r="K6" s="20">
        <v>1</v>
      </c>
      <c r="L6" s="20"/>
      <c r="M6" s="20">
        <v>1</v>
      </c>
      <c r="N6" s="20">
        <v>4</v>
      </c>
      <c r="O6" s="20">
        <v>0</v>
      </c>
      <c r="P6">
        <v>16</v>
      </c>
    </row>
    <row r="7" spans="1:16" ht="15.75" thickBot="1" x14ac:dyDescent="0.3">
      <c r="A7" s="63" t="s">
        <v>216</v>
      </c>
      <c r="B7" s="64">
        <v>55</v>
      </c>
      <c r="C7" s="67">
        <v>24</v>
      </c>
      <c r="D7" s="62">
        <v>8</v>
      </c>
      <c r="E7" s="62">
        <v>23</v>
      </c>
      <c r="F7" s="20"/>
      <c r="G7" s="20">
        <v>38</v>
      </c>
      <c r="H7" s="20">
        <v>2</v>
      </c>
      <c r="I7" s="20">
        <v>6</v>
      </c>
      <c r="J7" s="20">
        <v>0</v>
      </c>
      <c r="K7" s="20">
        <v>1</v>
      </c>
      <c r="L7" s="20">
        <v>2</v>
      </c>
      <c r="M7" s="20">
        <v>0</v>
      </c>
      <c r="N7" s="20">
        <v>4</v>
      </c>
      <c r="O7" s="20">
        <v>2</v>
      </c>
      <c r="P7">
        <v>55</v>
      </c>
    </row>
    <row r="8" spans="1:16" ht="15.75" thickBot="1" x14ac:dyDescent="0.3">
      <c r="A8" s="63" t="s">
        <v>217</v>
      </c>
      <c r="B8" s="64">
        <v>4</v>
      </c>
      <c r="C8" s="67">
        <v>1</v>
      </c>
      <c r="D8" s="62">
        <v>2</v>
      </c>
      <c r="E8" s="62">
        <v>1</v>
      </c>
      <c r="G8" s="20">
        <v>2</v>
      </c>
      <c r="H8" s="20"/>
      <c r="I8" s="20">
        <v>1</v>
      </c>
      <c r="J8" s="20"/>
      <c r="K8" s="20"/>
      <c r="L8" s="20">
        <v>1</v>
      </c>
      <c r="M8" s="20"/>
      <c r="N8" s="20"/>
      <c r="O8" s="20"/>
      <c r="P8">
        <v>4</v>
      </c>
    </row>
    <row r="9" spans="1:16" ht="15.75" thickBot="1" x14ac:dyDescent="0.3">
      <c r="A9" s="63" t="s">
        <v>218</v>
      </c>
      <c r="B9" s="64">
        <v>8</v>
      </c>
      <c r="C9" s="67">
        <v>1</v>
      </c>
      <c r="D9" s="69"/>
      <c r="E9" s="62">
        <v>7</v>
      </c>
      <c r="G9" s="20">
        <v>4</v>
      </c>
      <c r="H9" s="20"/>
      <c r="I9" s="20">
        <v>1</v>
      </c>
      <c r="J9" s="20"/>
      <c r="K9" s="20"/>
      <c r="L9" s="20"/>
      <c r="M9" s="20">
        <v>2</v>
      </c>
      <c r="N9" s="20">
        <v>1</v>
      </c>
      <c r="O9" s="20"/>
      <c r="P9">
        <v>8</v>
      </c>
    </row>
    <row r="10" spans="1:16" ht="30.75" thickBot="1" x14ac:dyDescent="0.3">
      <c r="A10" s="63" t="s">
        <v>219</v>
      </c>
      <c r="B10" s="64">
        <v>7</v>
      </c>
      <c r="C10" s="67">
        <v>1</v>
      </c>
      <c r="D10" s="69"/>
      <c r="E10" s="62">
        <v>6</v>
      </c>
      <c r="G10" s="20">
        <v>5</v>
      </c>
      <c r="H10" s="20"/>
      <c r="I10" s="20"/>
      <c r="J10" s="20"/>
      <c r="K10" s="20"/>
      <c r="L10" s="20">
        <v>1</v>
      </c>
      <c r="M10" s="20"/>
      <c r="N10" s="20">
        <v>1</v>
      </c>
      <c r="O10" s="20"/>
      <c r="P10">
        <v>7</v>
      </c>
    </row>
    <row r="11" spans="1:16" ht="15.75" thickBot="1" x14ac:dyDescent="0.3">
      <c r="A11" s="63" t="s">
        <v>220</v>
      </c>
      <c r="B11" s="64">
        <v>33</v>
      </c>
      <c r="C11" s="67">
        <v>6</v>
      </c>
      <c r="D11" s="62">
        <v>8</v>
      </c>
      <c r="E11" s="62">
        <v>19</v>
      </c>
      <c r="G11" s="20">
        <v>25</v>
      </c>
      <c r="H11" s="20">
        <v>1</v>
      </c>
      <c r="I11" s="20">
        <v>3</v>
      </c>
      <c r="J11" s="20">
        <v>0</v>
      </c>
      <c r="K11" s="20">
        <v>1</v>
      </c>
      <c r="L11" s="20">
        <v>0</v>
      </c>
      <c r="M11" s="20">
        <v>0</v>
      </c>
      <c r="N11" s="20">
        <v>3</v>
      </c>
      <c r="O11" s="20">
        <v>0</v>
      </c>
      <c r="P11">
        <v>33</v>
      </c>
    </row>
    <row r="12" spans="1:16" ht="15.75" thickBot="1" x14ac:dyDescent="0.3">
      <c r="A12" s="63" t="s">
        <v>221</v>
      </c>
      <c r="B12" s="64">
        <v>4</v>
      </c>
      <c r="C12" s="67">
        <v>1</v>
      </c>
      <c r="D12" s="69"/>
      <c r="E12" s="62">
        <v>3</v>
      </c>
      <c r="G12" s="20">
        <v>2</v>
      </c>
      <c r="H12" s="20"/>
      <c r="I12" s="20">
        <v>1</v>
      </c>
      <c r="J12" s="20"/>
      <c r="K12" s="20"/>
      <c r="L12" s="20"/>
      <c r="M12" s="20"/>
      <c r="N12" s="20"/>
      <c r="O12" s="20">
        <v>1</v>
      </c>
      <c r="P12">
        <v>4</v>
      </c>
    </row>
    <row r="13" spans="1:16" ht="15.75" thickBot="1" x14ac:dyDescent="0.3">
      <c r="A13" s="63" t="s">
        <v>222</v>
      </c>
      <c r="B13" s="64">
        <v>1</v>
      </c>
      <c r="C13" s="68"/>
      <c r="D13" s="62">
        <v>1</v>
      </c>
      <c r="E13" s="69"/>
      <c r="G13" s="20">
        <v>1</v>
      </c>
      <c r="H13" s="20"/>
      <c r="I13" s="20"/>
      <c r="J13" s="20"/>
      <c r="K13" s="20"/>
      <c r="L13" s="20"/>
      <c r="M13" s="20"/>
      <c r="N13" s="20"/>
      <c r="O13" s="20"/>
      <c r="P13">
        <v>1</v>
      </c>
    </row>
    <row r="14" spans="1:16" ht="15.75" thickBot="1" x14ac:dyDescent="0.3">
      <c r="A14" s="63" t="s">
        <v>223</v>
      </c>
      <c r="B14" s="64">
        <v>10</v>
      </c>
      <c r="C14" s="70">
        <v>5</v>
      </c>
      <c r="D14" s="71">
        <v>1</v>
      </c>
      <c r="E14" s="71">
        <v>4</v>
      </c>
      <c r="G14" s="20">
        <v>8</v>
      </c>
      <c r="H14" s="20">
        <v>0</v>
      </c>
      <c r="I14" s="20">
        <v>0</v>
      </c>
      <c r="J14" s="20">
        <v>0</v>
      </c>
      <c r="K14" s="20">
        <v>0</v>
      </c>
      <c r="L14" s="20">
        <v>1</v>
      </c>
      <c r="M14" s="20">
        <v>1</v>
      </c>
      <c r="N14" s="20">
        <v>0</v>
      </c>
      <c r="O14" s="20">
        <v>0</v>
      </c>
      <c r="P14">
        <v>10</v>
      </c>
    </row>
    <row r="15" spans="1:16" ht="15.75" thickBot="1" x14ac:dyDescent="0.3">
      <c r="A15" s="63" t="s">
        <v>224</v>
      </c>
      <c r="B15" s="64">
        <v>17</v>
      </c>
      <c r="C15" s="70">
        <v>6</v>
      </c>
      <c r="D15" s="71">
        <v>1</v>
      </c>
      <c r="E15" s="71">
        <v>10</v>
      </c>
      <c r="G15" s="20">
        <v>11</v>
      </c>
      <c r="H15" s="20">
        <v>3</v>
      </c>
      <c r="I15" s="20">
        <v>1</v>
      </c>
      <c r="J15" s="20">
        <v>0</v>
      </c>
      <c r="K15" s="20">
        <v>0</v>
      </c>
      <c r="L15" s="20">
        <v>1</v>
      </c>
      <c r="M15" s="20">
        <v>0</v>
      </c>
      <c r="N15" s="20">
        <v>1</v>
      </c>
      <c r="O15" s="20">
        <v>0</v>
      </c>
      <c r="P15">
        <v>17</v>
      </c>
    </row>
    <row r="16" spans="1:16" ht="15.75" thickBot="1" x14ac:dyDescent="0.3">
      <c r="A16" s="63" t="s">
        <v>225</v>
      </c>
      <c r="B16" s="64">
        <v>6</v>
      </c>
      <c r="C16" s="70">
        <v>2</v>
      </c>
      <c r="D16" s="71">
        <v>2</v>
      </c>
      <c r="E16" s="71">
        <v>2</v>
      </c>
      <c r="G16" s="20">
        <v>5</v>
      </c>
      <c r="H16" s="20">
        <v>1</v>
      </c>
      <c r="I16" s="20"/>
      <c r="J16" s="20"/>
      <c r="K16" s="20"/>
      <c r="L16" s="20"/>
      <c r="M16" s="20"/>
      <c r="N16" s="20"/>
      <c r="O16" s="20"/>
      <c r="P16">
        <v>6</v>
      </c>
    </row>
    <row r="17" spans="1:16" ht="30.75" thickBot="1" x14ac:dyDescent="0.3">
      <c r="A17" s="63" t="s">
        <v>226</v>
      </c>
      <c r="B17" s="64">
        <v>7</v>
      </c>
      <c r="C17" s="70">
        <v>2</v>
      </c>
      <c r="D17" s="71">
        <v>1</v>
      </c>
      <c r="E17" s="71">
        <v>4</v>
      </c>
      <c r="G17" s="20">
        <v>3</v>
      </c>
      <c r="H17" s="20"/>
      <c r="I17" s="20">
        <v>2</v>
      </c>
      <c r="J17" s="20"/>
      <c r="K17" s="20">
        <v>1</v>
      </c>
      <c r="L17" s="20">
        <v>1</v>
      </c>
      <c r="M17" s="20">
        <v>0</v>
      </c>
      <c r="N17" s="20">
        <v>0</v>
      </c>
      <c r="O17" s="20">
        <v>0</v>
      </c>
      <c r="P17">
        <v>7</v>
      </c>
    </row>
    <row r="18" spans="1:16" ht="15.75" thickBot="1" x14ac:dyDescent="0.3">
      <c r="A18" s="63" t="s">
        <v>227</v>
      </c>
      <c r="B18" s="64">
        <v>10</v>
      </c>
      <c r="C18" s="70">
        <v>1</v>
      </c>
      <c r="D18" s="71">
        <v>3</v>
      </c>
      <c r="E18" s="71">
        <v>6</v>
      </c>
      <c r="G18" s="20">
        <v>6</v>
      </c>
      <c r="H18" s="20">
        <v>0</v>
      </c>
      <c r="I18" s="20">
        <v>2</v>
      </c>
      <c r="J18" s="20">
        <v>0</v>
      </c>
      <c r="K18" s="20">
        <v>0</v>
      </c>
      <c r="L18" s="20">
        <v>1</v>
      </c>
      <c r="M18" s="20">
        <v>0</v>
      </c>
      <c r="N18" s="20">
        <v>1</v>
      </c>
      <c r="O18" s="20">
        <v>0</v>
      </c>
      <c r="P18">
        <v>10</v>
      </c>
    </row>
    <row r="19" spans="1:16" x14ac:dyDescent="0.25">
      <c r="B19">
        <f>SUM(B3:B18)</f>
        <v>201</v>
      </c>
      <c r="P19">
        <v>201</v>
      </c>
    </row>
  </sheetData>
  <mergeCells count="3">
    <mergeCell ref="A1:A2"/>
    <mergeCell ref="B1:B2"/>
    <mergeCell ref="C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47FD3-045A-47BE-B1D5-A8A18F8ACBC0}">
  <dimension ref="A1:K19"/>
  <sheetViews>
    <sheetView workbookViewId="0">
      <selection activeCell="K1" sqref="K1:K1048576"/>
    </sheetView>
  </sheetViews>
  <sheetFormatPr defaultRowHeight="12.75" outlineLevelRow="1" x14ac:dyDescent="0.2"/>
  <cols>
    <col min="1" max="1" width="17.85546875" style="16" customWidth="1"/>
    <col min="2" max="2" width="8.7109375" style="20" hidden="1" customWidth="1"/>
    <col min="3" max="3" width="8.7109375" style="20" customWidth="1"/>
    <col min="4" max="4" width="8.7109375" style="20" hidden="1" customWidth="1"/>
    <col min="5" max="5" width="8.7109375" style="20" customWidth="1"/>
    <col min="6" max="6" width="8.7109375" style="20" hidden="1" customWidth="1"/>
    <col min="7" max="7" width="8.7109375" style="20" customWidth="1"/>
    <col min="8" max="8" width="8.7109375" style="20" hidden="1" customWidth="1"/>
    <col min="9" max="9" width="8.7109375" style="20" customWidth="1"/>
    <col min="10" max="11" width="8.7109375" style="20" hidden="1" customWidth="1"/>
    <col min="12" max="16384" width="9.140625" style="16"/>
  </cols>
  <sheetData>
    <row r="1" spans="1:11" ht="38.25" outlineLevel="1" x14ac:dyDescent="0.2">
      <c r="B1" s="17" t="s">
        <v>200</v>
      </c>
      <c r="C1" s="17" t="s">
        <v>187</v>
      </c>
      <c r="D1" s="17" t="s">
        <v>179</v>
      </c>
      <c r="E1" s="17" t="s">
        <v>188</v>
      </c>
      <c r="F1" s="17" t="s">
        <v>180</v>
      </c>
      <c r="G1" s="17" t="s">
        <v>189</v>
      </c>
      <c r="H1" s="17" t="s">
        <v>181</v>
      </c>
      <c r="I1" s="17" t="s">
        <v>190</v>
      </c>
      <c r="J1" s="17" t="s">
        <v>182</v>
      </c>
      <c r="K1" s="17" t="s">
        <v>167</v>
      </c>
    </row>
    <row r="2" spans="1:11" ht="25.5" outlineLevel="1" x14ac:dyDescent="0.2">
      <c r="A2" s="19" t="s">
        <v>169</v>
      </c>
      <c r="B2" s="20">
        <f>'Design Data'!D47</f>
        <v>9</v>
      </c>
      <c r="C2" s="21">
        <f>B2/$B$7</f>
        <v>0.52941176470588236</v>
      </c>
      <c r="D2" s="20">
        <f>'Design Data'!D81</f>
        <v>13</v>
      </c>
      <c r="E2" s="21">
        <f>D2/$B$7</f>
        <v>0.76470588235294112</v>
      </c>
      <c r="F2" s="20">
        <f>'Design Data'!D115</f>
        <v>14</v>
      </c>
      <c r="G2" s="21">
        <f t="shared" ref="G2:G6" si="0">F2/$B$7</f>
        <v>0.82352941176470584</v>
      </c>
      <c r="H2" s="20">
        <f>'Design Data'!D154</f>
        <v>10</v>
      </c>
      <c r="I2" s="21">
        <f t="shared" ref="I2:I6" si="1">H2/$B$7</f>
        <v>0.58823529411764708</v>
      </c>
      <c r="J2" s="20">
        <f>'Design Data'!D162</f>
        <v>10</v>
      </c>
      <c r="K2" s="21">
        <f t="shared" ref="K2:K6" si="2">J2/$B$7</f>
        <v>0.58823529411764708</v>
      </c>
    </row>
    <row r="3" spans="1:11" ht="25.5" outlineLevel="1" x14ac:dyDescent="0.2">
      <c r="A3" s="19" t="s">
        <v>197</v>
      </c>
      <c r="B3" s="20">
        <f>'Design Data'!D48</f>
        <v>1</v>
      </c>
      <c r="C3" s="21">
        <f t="shared" ref="C3:C6" si="3">B3/$B$7</f>
        <v>5.8823529411764705E-2</v>
      </c>
      <c r="D3" s="20">
        <f>'Design Data'!D82</f>
        <v>2</v>
      </c>
      <c r="E3" s="21">
        <f t="shared" ref="E3:E6" si="4">D3/$B$7</f>
        <v>0.11764705882352941</v>
      </c>
      <c r="F3" s="20">
        <f>'Design Data'!D116</f>
        <v>1</v>
      </c>
      <c r="G3" s="21">
        <f t="shared" si="0"/>
        <v>5.8823529411764705E-2</v>
      </c>
      <c r="H3" s="20">
        <f>'Design Data'!D155</f>
        <v>3</v>
      </c>
      <c r="I3" s="21">
        <f t="shared" si="1"/>
        <v>0.17647058823529413</v>
      </c>
      <c r="J3" s="20">
        <f>'Design Data'!D163</f>
        <v>4</v>
      </c>
      <c r="K3" s="21">
        <f t="shared" si="2"/>
        <v>0.23529411764705882</v>
      </c>
    </row>
    <row r="4" spans="1:11" ht="25.5" outlineLevel="1" x14ac:dyDescent="0.2">
      <c r="A4" s="19" t="s">
        <v>198</v>
      </c>
      <c r="B4" s="20">
        <f>'Design Data'!D49</f>
        <v>0</v>
      </c>
      <c r="C4" s="21">
        <f t="shared" si="3"/>
        <v>0</v>
      </c>
      <c r="D4" s="20">
        <f>'Design Data'!D83</f>
        <v>1</v>
      </c>
      <c r="E4" s="21">
        <f t="shared" si="4"/>
        <v>5.8823529411764705E-2</v>
      </c>
      <c r="F4" s="20">
        <f>'Design Data'!D117</f>
        <v>0</v>
      </c>
      <c r="G4" s="21">
        <f t="shared" si="0"/>
        <v>0</v>
      </c>
      <c r="H4" s="20">
        <f>'Design Data'!D156</f>
        <v>0</v>
      </c>
      <c r="I4" s="21">
        <f t="shared" si="1"/>
        <v>0</v>
      </c>
      <c r="J4" s="20">
        <f>'Design Data'!D164</f>
        <v>0</v>
      </c>
      <c r="K4" s="21">
        <f t="shared" si="2"/>
        <v>0</v>
      </c>
    </row>
    <row r="5" spans="1:11" ht="25.5" outlineLevel="1" x14ac:dyDescent="0.2">
      <c r="A5" s="19" t="s">
        <v>199</v>
      </c>
      <c r="B5" s="20">
        <f>'Design Data'!D50</f>
        <v>0</v>
      </c>
      <c r="C5" s="21">
        <f t="shared" si="3"/>
        <v>0</v>
      </c>
      <c r="D5" s="20">
        <f>'Design Data'!D84</f>
        <v>0</v>
      </c>
      <c r="E5" s="21">
        <f t="shared" si="4"/>
        <v>0</v>
      </c>
      <c r="F5" s="20">
        <f>'Design Data'!D118</f>
        <v>0</v>
      </c>
      <c r="G5" s="21">
        <f t="shared" si="0"/>
        <v>0</v>
      </c>
      <c r="H5" s="20">
        <f>'Design Data'!D157</f>
        <v>2</v>
      </c>
      <c r="I5" s="21">
        <f t="shared" si="1"/>
        <v>0.11764705882352941</v>
      </c>
      <c r="J5" s="20">
        <f>'Design Data'!D165</f>
        <v>1</v>
      </c>
      <c r="K5" s="21">
        <f t="shared" si="2"/>
        <v>5.8823529411764705E-2</v>
      </c>
    </row>
    <row r="6" spans="1:11" ht="25.5" x14ac:dyDescent="0.2">
      <c r="A6" s="19" t="s">
        <v>175</v>
      </c>
      <c r="B6" s="20">
        <f>'Design Data'!D51</f>
        <v>7</v>
      </c>
      <c r="C6" s="21">
        <f t="shared" si="3"/>
        <v>0.41176470588235292</v>
      </c>
      <c r="D6" s="20">
        <f>'Design Data'!D85</f>
        <v>1</v>
      </c>
      <c r="E6" s="21">
        <f t="shared" si="4"/>
        <v>5.8823529411764705E-2</v>
      </c>
      <c r="F6" s="20">
        <f>'Design Data'!D119</f>
        <v>2</v>
      </c>
      <c r="G6" s="21">
        <f t="shared" si="0"/>
        <v>0.11764705882352941</v>
      </c>
      <c r="H6" s="20">
        <f>'Design Data'!D158</f>
        <v>2</v>
      </c>
      <c r="I6" s="21">
        <f t="shared" si="1"/>
        <v>0.11764705882352941</v>
      </c>
      <c r="J6" s="20">
        <f>'Design Data'!D166</f>
        <v>2</v>
      </c>
      <c r="K6" s="21">
        <f t="shared" si="2"/>
        <v>0.11764705882352941</v>
      </c>
    </row>
    <row r="7" spans="1:11" x14ac:dyDescent="0.2">
      <c r="B7" s="20">
        <f>SUM(B2:B6)</f>
        <v>17</v>
      </c>
      <c r="D7" s="20">
        <f>SUM(D2:D6)</f>
        <v>17</v>
      </c>
      <c r="F7" s="20">
        <f>SUM(F2:F6)</f>
        <v>17</v>
      </c>
      <c r="H7" s="20">
        <f>SUM(H2:H6)</f>
        <v>17</v>
      </c>
      <c r="J7" s="20">
        <f>SUM(J2:J6)</f>
        <v>17</v>
      </c>
    </row>
    <row r="8" spans="1:11" x14ac:dyDescent="0.2">
      <c r="A8" s="16" t="s">
        <v>209</v>
      </c>
    </row>
    <row r="9" spans="1:11" x14ac:dyDescent="0.2">
      <c r="A9" s="16" t="s">
        <v>202</v>
      </c>
      <c r="C9" s="20">
        <f>COUNTIF([2]Argentina!$DH:$DH,"4M")</f>
        <v>8</v>
      </c>
      <c r="E9" s="21">
        <f t="shared" ref="E9:E18" si="5">C9/$C$19</f>
        <v>0.47058823529411764</v>
      </c>
    </row>
    <row r="10" spans="1:11" x14ac:dyDescent="0.2">
      <c r="A10" s="28" t="s">
        <v>203</v>
      </c>
      <c r="B10" s="29"/>
      <c r="C10" s="20">
        <f>COUNTIF([2]Argentina!$DH:$DH,"4T")</f>
        <v>2</v>
      </c>
      <c r="D10" s="19"/>
      <c r="E10" s="21">
        <f t="shared" si="5"/>
        <v>0.11764705882352941</v>
      </c>
      <c r="F10" s="19"/>
      <c r="G10" s="19"/>
      <c r="H10" s="22"/>
    </row>
    <row r="11" spans="1:11" x14ac:dyDescent="0.2">
      <c r="A11" s="30" t="s">
        <v>204</v>
      </c>
      <c r="B11" s="31"/>
      <c r="C11" s="20">
        <f>COUNTIF([2]Argentina!$DH:$DH,"3M")</f>
        <v>2</v>
      </c>
      <c r="D11" s="16"/>
      <c r="E11" s="21">
        <f t="shared" si="5"/>
        <v>0.11764705882352941</v>
      </c>
      <c r="G11" s="23"/>
      <c r="H11" s="16"/>
    </row>
    <row r="12" spans="1:11" x14ac:dyDescent="0.2">
      <c r="A12" s="30" t="s">
        <v>205</v>
      </c>
      <c r="B12" s="31"/>
      <c r="C12" s="20">
        <f>COUNTIF([2]Argentina!$DH:$DH,"3T")</f>
        <v>2</v>
      </c>
      <c r="D12" s="16"/>
      <c r="E12" s="21">
        <f t="shared" si="5"/>
        <v>0.11764705882352941</v>
      </c>
      <c r="G12" s="23"/>
      <c r="H12" s="16"/>
    </row>
    <row r="13" spans="1:11" x14ac:dyDescent="0.2">
      <c r="A13" s="30" t="s">
        <v>206</v>
      </c>
      <c r="B13" s="31"/>
      <c r="C13" s="20">
        <f>COUNTIF([2]Argentina!$DH:$DH,"2M")</f>
        <v>0</v>
      </c>
      <c r="D13" s="16"/>
      <c r="E13" s="21">
        <f t="shared" si="5"/>
        <v>0</v>
      </c>
      <c r="G13" s="23"/>
      <c r="H13" s="16"/>
    </row>
    <row r="14" spans="1:11" x14ac:dyDescent="0.2">
      <c r="A14" s="30" t="s">
        <v>232</v>
      </c>
      <c r="B14" s="31"/>
      <c r="C14" s="20">
        <f>COUNTIF([2]Argentina!$DH:$DH,"2T")</f>
        <v>0</v>
      </c>
      <c r="D14" s="16"/>
      <c r="E14" s="21">
        <f t="shared" si="5"/>
        <v>0</v>
      </c>
      <c r="G14" s="23"/>
      <c r="H14" s="16"/>
    </row>
    <row r="15" spans="1:11" x14ac:dyDescent="0.2">
      <c r="A15" s="25" t="s">
        <v>207</v>
      </c>
      <c r="B15" s="31"/>
      <c r="C15" s="20">
        <f>COUNTIF([2]Argentina!$DH:$DH,"1M")</f>
        <v>1</v>
      </c>
      <c r="D15" s="16"/>
      <c r="E15" s="21">
        <f t="shared" si="5"/>
        <v>5.8823529411764705E-2</v>
      </c>
      <c r="G15" s="24"/>
      <c r="H15" s="16"/>
    </row>
    <row r="16" spans="1:11" x14ac:dyDescent="0.2">
      <c r="A16" s="32" t="s">
        <v>208</v>
      </c>
      <c r="B16" s="31"/>
      <c r="C16" s="20">
        <f>COUNTIF([2]Argentina!$DH:$DH,"1T")</f>
        <v>0</v>
      </c>
      <c r="D16" s="16"/>
      <c r="E16" s="21">
        <f t="shared" si="5"/>
        <v>0</v>
      </c>
      <c r="G16" s="24"/>
      <c r="H16" s="16"/>
    </row>
    <row r="17" spans="1:8" x14ac:dyDescent="0.2">
      <c r="A17" s="32">
        <v>0</v>
      </c>
      <c r="B17" s="31"/>
      <c r="C17" s="20">
        <f>COUNTIF([2]Argentina!$DH:$DH,"0M")</f>
        <v>2</v>
      </c>
      <c r="D17" s="16"/>
      <c r="E17" s="21">
        <f t="shared" si="5"/>
        <v>0.11764705882352941</v>
      </c>
      <c r="G17" s="24"/>
      <c r="H17" s="16"/>
    </row>
    <row r="18" spans="1:8" x14ac:dyDescent="0.2">
      <c r="A18" s="33" t="s">
        <v>68</v>
      </c>
      <c r="B18" s="34"/>
      <c r="C18" s="20">
        <f>COUNTIF([2]Argentina!$DH:$DH,"na")</f>
        <v>0</v>
      </c>
      <c r="D18" s="16"/>
      <c r="E18" s="21">
        <f t="shared" si="5"/>
        <v>0</v>
      </c>
      <c r="G18" s="24"/>
      <c r="H18" s="26"/>
    </row>
    <row r="19" spans="1:8" x14ac:dyDescent="0.2">
      <c r="C19" s="20">
        <f>SUM(C9:C18)</f>
        <v>17</v>
      </c>
    </row>
  </sheetData>
  <pageMargins left="0.7" right="0.7" top="0.75" bottom="0.75" header="0.3" footer="0.3"/>
  <ignoredErrors>
    <ignoredError sqref="D6:I6 D2:I2 D3:I3 D4:I4 D5:I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18</vt:i4>
      </vt:variant>
    </vt:vector>
  </HeadingPairs>
  <TitlesOfParts>
    <vt:vector size="22" baseType="lpstr">
      <vt:lpstr>Intro</vt:lpstr>
      <vt:lpstr>Design Data</vt:lpstr>
      <vt:lpstr>Countries</vt:lpstr>
      <vt:lpstr>Coding Data</vt:lpstr>
      <vt:lpstr>GAM Codes</vt:lpstr>
      <vt:lpstr>GEM Codes</vt:lpstr>
      <vt:lpstr>Project Focus</vt:lpstr>
      <vt:lpstr>Design - Analysis</vt:lpstr>
      <vt:lpstr>Analysis - gender</vt:lpstr>
      <vt:lpstr>Analysis - Age</vt:lpstr>
      <vt:lpstr>GEM A Results</vt:lpstr>
      <vt:lpstr>Design - Activities Tailoring</vt:lpstr>
      <vt:lpstr>Tailoring - Gender</vt:lpstr>
      <vt:lpstr>GEM D Results</vt:lpstr>
      <vt:lpstr>Design - Participation</vt:lpstr>
      <vt:lpstr>Participation - Gender</vt:lpstr>
      <vt:lpstr>Participation - Age</vt:lpstr>
      <vt:lpstr>GEM G Results</vt:lpstr>
      <vt:lpstr>Design - Benefit Indicators</vt:lpstr>
      <vt:lpstr>Benefits - Gender</vt:lpstr>
      <vt:lpstr>Benefits - Age</vt:lpstr>
      <vt:lpstr>GEM J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Imboden</dc:creator>
  <cp:lastModifiedBy>CLIFTON</cp:lastModifiedBy>
  <dcterms:created xsi:type="dcterms:W3CDTF">2018-11-24T10:00:22Z</dcterms:created>
  <dcterms:modified xsi:type="dcterms:W3CDTF">2019-10-07T19:25:46Z</dcterms:modified>
</cp:coreProperties>
</file>